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120" yWindow="105" windowWidth="21510" windowHeight="9915" firstSheet="4" activeTab="4"/>
  </bookViews>
  <sheets>
    <sheet name="Individual Offensive Efficiency" sheetId="164" state="hidden" r:id="rId1"/>
    <sheet name="Fun Factor" sheetId="163" state="hidden" r:id="rId2"/>
    <sheet name="Pythagorean Winning Percentage" sheetId="149" state="hidden" r:id="rId3"/>
    <sheet name="Efficiency Adjustment" sheetId="84" state="hidden" r:id="rId4"/>
    <sheet name="Universal Aggregate Worksheet" sheetId="160" r:id="rId5"/>
    <sheet name="Air Force" sheetId="3" r:id="rId6"/>
    <sheet name="Albany" sheetId="86" r:id="rId7"/>
    <sheet name="Army" sheetId="87" r:id="rId8"/>
    <sheet name="Bellarmine" sheetId="88" r:id="rId9"/>
    <sheet name="Binghamton" sheetId="89" r:id="rId10"/>
    <sheet name="Brown" sheetId="90" r:id="rId11"/>
    <sheet name="Bryant" sheetId="91" r:id="rId12"/>
    <sheet name="Bucknell" sheetId="92" r:id="rId13"/>
    <sheet name="Canisius" sheetId="93" r:id="rId14"/>
    <sheet name="Colgate" sheetId="94" r:id="rId15"/>
    <sheet name="Cornell" sheetId="145" r:id="rId16"/>
    <sheet name="Dartmouth" sheetId="95" r:id="rId17"/>
    <sheet name="Delaware" sheetId="96" r:id="rId18"/>
    <sheet name="Denver" sheetId="97" r:id="rId19"/>
    <sheet name="Detroit" sheetId="98" r:id="rId20"/>
    <sheet name="Drexel" sheetId="99" r:id="rId21"/>
    <sheet name="Duke" sheetId="100" r:id="rId22"/>
    <sheet name="Fairfield" sheetId="101" r:id="rId23"/>
    <sheet name="Georgetown" sheetId="102" r:id="rId24"/>
    <sheet name="Hartford" sheetId="103" r:id="rId25"/>
    <sheet name="Harvard" sheetId="104" r:id="rId26"/>
    <sheet name="Hobart" sheetId="105" r:id="rId27"/>
    <sheet name="Hofstra" sheetId="106" r:id="rId28"/>
    <sheet name="Holy Cross" sheetId="107" r:id="rId29"/>
    <sheet name="Jacksonville" sheetId="108" r:id="rId30"/>
    <sheet name="Johns Hopkins" sheetId="109" r:id="rId31"/>
    <sheet name="Lafayette" sheetId="110" r:id="rId32"/>
    <sheet name="Lehigh" sheetId="111" r:id="rId33"/>
    <sheet name="Loyola" sheetId="112" r:id="rId34"/>
    <sheet name="Manhattan" sheetId="113" r:id="rId35"/>
    <sheet name="Marist" sheetId="114" r:id="rId36"/>
    <sheet name="Maryland" sheetId="115" r:id="rId37"/>
    <sheet name="Massachusetts" sheetId="116" r:id="rId38"/>
    <sheet name="Mercer" sheetId="162" r:id="rId39"/>
    <sheet name="Michigan" sheetId="124" r:id="rId40"/>
    <sheet name="Mount St. Marys" sheetId="117" r:id="rId41"/>
    <sheet name="Navy" sheetId="118" r:id="rId42"/>
    <sheet name="North Carolina" sheetId="119" r:id="rId43"/>
    <sheet name="Notre Dame" sheetId="120" r:id="rId44"/>
    <sheet name="Ohio State" sheetId="121" r:id="rId45"/>
    <sheet name="Pennsylvania" sheetId="122" r:id="rId46"/>
    <sheet name="Penn State" sheetId="123" r:id="rId47"/>
    <sheet name="Princeton" sheetId="125" r:id="rId48"/>
    <sheet name="Providence" sheetId="126" r:id="rId49"/>
    <sheet name="Quinnipiac" sheetId="127" r:id="rId50"/>
    <sheet name="Robert Morris" sheetId="128" r:id="rId51"/>
    <sheet name="Rutgers" sheetId="129" r:id="rId52"/>
    <sheet name="Sacred Heart" sheetId="130" r:id="rId53"/>
    <sheet name="St. Josephs" sheetId="131" r:id="rId54"/>
    <sheet name="Siena" sheetId="132" r:id="rId55"/>
    <sheet name="Stony Brook" sheetId="133" r:id="rId56"/>
    <sheet name="St. Johns" sheetId="134" r:id="rId57"/>
    <sheet name="Syracuse" sheetId="135" r:id="rId58"/>
    <sheet name="Towson" sheetId="136" r:id="rId59"/>
    <sheet name="UMBC" sheetId="137" r:id="rId60"/>
    <sheet name="Vermont" sheetId="138" r:id="rId61"/>
    <sheet name="Villanova" sheetId="139" r:id="rId62"/>
    <sheet name="Virginia" sheetId="140" r:id="rId63"/>
    <sheet name="VMI" sheetId="141" r:id="rId64"/>
    <sheet name="Wagner" sheetId="142" r:id="rId65"/>
    <sheet name="Yale" sheetId="143" r:id="rId66"/>
    <sheet name="Sheet1" sheetId="83" state="hidden" r:id="rId67"/>
  </sheets>
  <definedNames>
    <definedName name="_xlnm._FilterDatabase" localSheetId="0" hidden="1">'Individual Offensive Efficiency'!$A$4:$O$205</definedName>
    <definedName name="_xlnm._FilterDatabase" localSheetId="55" hidden="1">'Stony Brook'!$N$7:$Z$35</definedName>
    <definedName name="_xlnm._FilterDatabase" localSheetId="4" hidden="1">'Universal Aggregate Worksheet'!$A$6:$AU$6</definedName>
  </definedNames>
  <calcPr calcId="125725"/>
</workbook>
</file>

<file path=xl/calcChain.xml><?xml version="1.0" encoding="utf-8"?>
<calcChain xmlns="http://schemas.openxmlformats.org/spreadsheetml/2006/main">
  <c r="B11" i="141"/>
  <c r="C11"/>
  <c r="B13" i="91"/>
  <c r="I191" i="163"/>
  <c r="G191"/>
  <c r="I188"/>
  <c r="G188"/>
  <c r="I182"/>
  <c r="G182"/>
  <c r="I180"/>
  <c r="G180"/>
  <c r="I177"/>
  <c r="G177"/>
  <c r="I150"/>
  <c r="G150"/>
  <c r="I147"/>
  <c r="G147"/>
  <c r="I145"/>
  <c r="G145"/>
  <c r="I142"/>
  <c r="G142"/>
  <c r="I135"/>
  <c r="G135"/>
  <c r="I131"/>
  <c r="G131"/>
  <c r="I104"/>
  <c r="G104"/>
  <c r="I102"/>
  <c r="G102"/>
  <c r="I95"/>
  <c r="G95"/>
  <c r="I92"/>
  <c r="G92"/>
  <c r="I64"/>
  <c r="G64"/>
  <c r="I57"/>
  <c r="G57"/>
  <c r="I50"/>
  <c r="G50"/>
  <c r="I47"/>
  <c r="G47"/>
  <c r="I20"/>
  <c r="G20"/>
  <c r="I17"/>
  <c r="G17"/>
  <c r="B11" i="134" l="1"/>
  <c r="Q44" i="160" s="1"/>
  <c r="C11" i="134"/>
  <c r="V44" i="160" s="1"/>
  <c r="B11" i="122"/>
  <c r="Q42" i="160" s="1"/>
  <c r="C11" i="122"/>
  <c r="V42" i="160" s="1"/>
  <c r="B11" i="120"/>
  <c r="Q14" i="160" s="1"/>
  <c r="C11" i="120"/>
  <c r="V14" i="160" s="1"/>
  <c r="B11" i="3"/>
  <c r="Q19" i="160" s="1"/>
  <c r="C11" i="3"/>
  <c r="V19" i="160" s="1"/>
  <c r="G45" i="143"/>
  <c r="F45"/>
  <c r="G42"/>
  <c r="F42"/>
  <c r="G41"/>
  <c r="F41"/>
  <c r="F38"/>
  <c r="F37"/>
  <c r="F36"/>
  <c r="F35"/>
  <c r="F7"/>
  <c r="G45" i="142"/>
  <c r="F45"/>
  <c r="G42"/>
  <c r="F42"/>
  <c r="G41"/>
  <c r="F41"/>
  <c r="F38"/>
  <c r="F37"/>
  <c r="F36"/>
  <c r="F35"/>
  <c r="F7"/>
  <c r="G45" i="141"/>
  <c r="F45"/>
  <c r="G42"/>
  <c r="F42"/>
  <c r="G41"/>
  <c r="F41"/>
  <c r="F38"/>
  <c r="F37"/>
  <c r="F36"/>
  <c r="F35"/>
  <c r="F7"/>
  <c r="G45" i="140"/>
  <c r="F45"/>
  <c r="G42"/>
  <c r="F42"/>
  <c r="G41"/>
  <c r="F41"/>
  <c r="F38"/>
  <c r="F37"/>
  <c r="F36"/>
  <c r="F35"/>
  <c r="F7"/>
  <c r="G45" i="139"/>
  <c r="F45"/>
  <c r="G42"/>
  <c r="F42"/>
  <c r="G41"/>
  <c r="F41"/>
  <c r="F38"/>
  <c r="F37"/>
  <c r="F36"/>
  <c r="F35"/>
  <c r="F7"/>
  <c r="G45" i="138"/>
  <c r="F45"/>
  <c r="G42"/>
  <c r="F42"/>
  <c r="G41"/>
  <c r="F41"/>
  <c r="F38"/>
  <c r="F37"/>
  <c r="F36"/>
  <c r="F35"/>
  <c r="F7"/>
  <c r="G45" i="137"/>
  <c r="F45"/>
  <c r="G42"/>
  <c r="F42"/>
  <c r="G41"/>
  <c r="F41"/>
  <c r="F38"/>
  <c r="F37"/>
  <c r="F36"/>
  <c r="F35"/>
  <c r="F7"/>
  <c r="G45" i="136"/>
  <c r="F45"/>
  <c r="G42"/>
  <c r="F42"/>
  <c r="G41"/>
  <c r="F41"/>
  <c r="F38"/>
  <c r="F37"/>
  <c r="F36"/>
  <c r="F35"/>
  <c r="F7"/>
  <c r="G45" i="135"/>
  <c r="F45"/>
  <c r="G42"/>
  <c r="F42"/>
  <c r="G41"/>
  <c r="F41"/>
  <c r="F38"/>
  <c r="F37"/>
  <c r="F36"/>
  <c r="F35"/>
  <c r="F7"/>
  <c r="G45" i="134"/>
  <c r="F45"/>
  <c r="G42"/>
  <c r="F42"/>
  <c r="G41"/>
  <c r="F41"/>
  <c r="F38"/>
  <c r="F37"/>
  <c r="F36"/>
  <c r="F35"/>
  <c r="F7"/>
  <c r="G45" i="133"/>
  <c r="F45"/>
  <c r="G42"/>
  <c r="F42"/>
  <c r="G41"/>
  <c r="F41"/>
  <c r="F38"/>
  <c r="F37"/>
  <c r="F36"/>
  <c r="F35"/>
  <c r="F7"/>
  <c r="G45" i="132"/>
  <c r="F45"/>
  <c r="G42"/>
  <c r="F42"/>
  <c r="G41"/>
  <c r="F41"/>
  <c r="F38"/>
  <c r="F37"/>
  <c r="F36"/>
  <c r="F35"/>
  <c r="F7"/>
  <c r="G45" i="131"/>
  <c r="F45"/>
  <c r="G42"/>
  <c r="F42"/>
  <c r="G41"/>
  <c r="F41"/>
  <c r="F38"/>
  <c r="F37"/>
  <c r="F36"/>
  <c r="F35"/>
  <c r="F7"/>
  <c r="G45" i="130"/>
  <c r="F45"/>
  <c r="G42"/>
  <c r="F42"/>
  <c r="G41"/>
  <c r="F41"/>
  <c r="F38"/>
  <c r="F37"/>
  <c r="F36"/>
  <c r="F35"/>
  <c r="F7"/>
  <c r="G45" i="129"/>
  <c r="F45"/>
  <c r="G42"/>
  <c r="F42"/>
  <c r="G41"/>
  <c r="F41"/>
  <c r="F38"/>
  <c r="F37"/>
  <c r="F36"/>
  <c r="F35"/>
  <c r="F7"/>
  <c r="G45" i="128"/>
  <c r="F45"/>
  <c r="G42"/>
  <c r="F42"/>
  <c r="G41"/>
  <c r="F41"/>
  <c r="F38"/>
  <c r="F37"/>
  <c r="F36"/>
  <c r="F35"/>
  <c r="F7"/>
  <c r="G45" i="127"/>
  <c r="F45"/>
  <c r="G42"/>
  <c r="F42"/>
  <c r="G41"/>
  <c r="F41"/>
  <c r="F38"/>
  <c r="F37"/>
  <c r="F36"/>
  <c r="F35"/>
  <c r="F7"/>
  <c r="G45" i="126"/>
  <c r="F45"/>
  <c r="G42"/>
  <c r="F42"/>
  <c r="G41"/>
  <c r="F41"/>
  <c r="F38"/>
  <c r="F37"/>
  <c r="F36"/>
  <c r="F35"/>
  <c r="F7"/>
  <c r="G45" i="125"/>
  <c r="F45"/>
  <c r="G42"/>
  <c r="F42"/>
  <c r="G41"/>
  <c r="F41"/>
  <c r="F38"/>
  <c r="F37"/>
  <c r="F36"/>
  <c r="F35"/>
  <c r="F7"/>
  <c r="G45" i="122"/>
  <c r="F45"/>
  <c r="G42"/>
  <c r="F42"/>
  <c r="G41"/>
  <c r="F41"/>
  <c r="F38"/>
  <c r="F37"/>
  <c r="F36"/>
  <c r="F35"/>
  <c r="F7"/>
  <c r="G45" i="121"/>
  <c r="F45"/>
  <c r="G42"/>
  <c r="F42"/>
  <c r="G41"/>
  <c r="F41"/>
  <c r="F38"/>
  <c r="F37"/>
  <c r="F36"/>
  <c r="F35"/>
  <c r="F7"/>
  <c r="G45" i="120"/>
  <c r="F45"/>
  <c r="G42"/>
  <c r="F42"/>
  <c r="G41"/>
  <c r="F41"/>
  <c r="F38"/>
  <c r="F37"/>
  <c r="F36"/>
  <c r="F35"/>
  <c r="F7"/>
  <c r="G45" i="119"/>
  <c r="F45"/>
  <c r="G42"/>
  <c r="F42"/>
  <c r="G41"/>
  <c r="F41"/>
  <c r="F38"/>
  <c r="F37"/>
  <c r="F36"/>
  <c r="F35"/>
  <c r="F7"/>
  <c r="G45" i="118"/>
  <c r="F45"/>
  <c r="G42"/>
  <c r="F42"/>
  <c r="G41"/>
  <c r="F41"/>
  <c r="F38"/>
  <c r="F37"/>
  <c r="F36"/>
  <c r="F35"/>
  <c r="F7"/>
  <c r="G45" i="117"/>
  <c r="F45"/>
  <c r="G42"/>
  <c r="F42"/>
  <c r="G41"/>
  <c r="F41"/>
  <c r="F38"/>
  <c r="F37"/>
  <c r="F36"/>
  <c r="F35"/>
  <c r="F7"/>
  <c r="G45" i="124"/>
  <c r="F45"/>
  <c r="G42"/>
  <c r="F42"/>
  <c r="G41"/>
  <c r="F41"/>
  <c r="F38"/>
  <c r="F37"/>
  <c r="F36"/>
  <c r="F35"/>
  <c r="F7"/>
  <c r="G45" i="162"/>
  <c r="F45"/>
  <c r="G42"/>
  <c r="F42"/>
  <c r="G41"/>
  <c r="F41"/>
  <c r="F38"/>
  <c r="F37"/>
  <c r="F36"/>
  <c r="F35"/>
  <c r="F7"/>
  <c r="G45" i="116"/>
  <c r="F45"/>
  <c r="G42"/>
  <c r="F42"/>
  <c r="G41"/>
  <c r="F41"/>
  <c r="F38"/>
  <c r="F37"/>
  <c r="F36"/>
  <c r="F35"/>
  <c r="F7"/>
  <c r="G45" i="115"/>
  <c r="F45"/>
  <c r="G42"/>
  <c r="F42"/>
  <c r="G41"/>
  <c r="F41"/>
  <c r="F38"/>
  <c r="F37"/>
  <c r="F36"/>
  <c r="F35"/>
  <c r="F7"/>
  <c r="G45" i="114"/>
  <c r="F45"/>
  <c r="G42"/>
  <c r="F42"/>
  <c r="G41"/>
  <c r="F41"/>
  <c r="F38"/>
  <c r="F37"/>
  <c r="F36"/>
  <c r="F35"/>
  <c r="F7"/>
  <c r="G45" i="113"/>
  <c r="F45"/>
  <c r="G42"/>
  <c r="F42"/>
  <c r="G41"/>
  <c r="F41"/>
  <c r="F38"/>
  <c r="F37"/>
  <c r="F36"/>
  <c r="F35"/>
  <c r="F7"/>
  <c r="G45" i="112"/>
  <c r="F45"/>
  <c r="G42"/>
  <c r="F42"/>
  <c r="G41"/>
  <c r="F41"/>
  <c r="F38"/>
  <c r="F37"/>
  <c r="F36"/>
  <c r="F35"/>
  <c r="F7"/>
  <c r="G45" i="111"/>
  <c r="F45"/>
  <c r="G42"/>
  <c r="F42"/>
  <c r="G41"/>
  <c r="F41"/>
  <c r="F38"/>
  <c r="F37"/>
  <c r="F36"/>
  <c r="F35"/>
  <c r="F7"/>
  <c r="G45" i="110"/>
  <c r="F45"/>
  <c r="G42"/>
  <c r="F42"/>
  <c r="G41"/>
  <c r="F41"/>
  <c r="F38"/>
  <c r="F37"/>
  <c r="F36"/>
  <c r="F35"/>
  <c r="F7"/>
  <c r="G45" i="109"/>
  <c r="F45"/>
  <c r="G42"/>
  <c r="F42"/>
  <c r="G41"/>
  <c r="F41"/>
  <c r="F38"/>
  <c r="F37"/>
  <c r="F36"/>
  <c r="F35"/>
  <c r="F7"/>
  <c r="G45" i="108"/>
  <c r="F45"/>
  <c r="G42"/>
  <c r="F42"/>
  <c r="G41"/>
  <c r="F41"/>
  <c r="F38"/>
  <c r="F37"/>
  <c r="F36"/>
  <c r="F35"/>
  <c r="F7"/>
  <c r="G45" i="107"/>
  <c r="F45"/>
  <c r="G42"/>
  <c r="F42"/>
  <c r="G41"/>
  <c r="F41"/>
  <c r="F38"/>
  <c r="F37"/>
  <c r="F36"/>
  <c r="F35"/>
  <c r="F7"/>
  <c r="G45" i="106"/>
  <c r="F45"/>
  <c r="G42"/>
  <c r="F42"/>
  <c r="G41"/>
  <c r="F41"/>
  <c r="F38"/>
  <c r="F37"/>
  <c r="F36"/>
  <c r="F35"/>
  <c r="F7"/>
  <c r="G45" i="105"/>
  <c r="F45"/>
  <c r="G42"/>
  <c r="F42"/>
  <c r="G41"/>
  <c r="F41"/>
  <c r="F38"/>
  <c r="F37"/>
  <c r="F36"/>
  <c r="F35"/>
  <c r="F7"/>
  <c r="G45" i="104"/>
  <c r="F45"/>
  <c r="G42"/>
  <c r="F42"/>
  <c r="G41"/>
  <c r="F41"/>
  <c r="F38"/>
  <c r="F37"/>
  <c r="F36"/>
  <c r="F35"/>
  <c r="F7"/>
  <c r="G45" i="103"/>
  <c r="F45"/>
  <c r="G42"/>
  <c r="F42"/>
  <c r="G41"/>
  <c r="F41"/>
  <c r="F38"/>
  <c r="F37"/>
  <c r="F36"/>
  <c r="F35"/>
  <c r="F7"/>
  <c r="G45" i="102"/>
  <c r="F45"/>
  <c r="G42"/>
  <c r="F42"/>
  <c r="G41"/>
  <c r="F41"/>
  <c r="F38"/>
  <c r="F37"/>
  <c r="F36"/>
  <c r="F35"/>
  <c r="F7"/>
  <c r="G45" i="101"/>
  <c r="F45"/>
  <c r="G42"/>
  <c r="F42"/>
  <c r="G41"/>
  <c r="F41"/>
  <c r="F38"/>
  <c r="F37"/>
  <c r="F36"/>
  <c r="F35"/>
  <c r="F7"/>
  <c r="G45" i="100"/>
  <c r="F45"/>
  <c r="G42"/>
  <c r="F42"/>
  <c r="G41"/>
  <c r="F41"/>
  <c r="F38"/>
  <c r="F37"/>
  <c r="F36"/>
  <c r="F35"/>
  <c r="F7"/>
  <c r="G45" i="99"/>
  <c r="F45"/>
  <c r="G42"/>
  <c r="F42"/>
  <c r="G41"/>
  <c r="F41"/>
  <c r="F38"/>
  <c r="F37"/>
  <c r="F36"/>
  <c r="F35"/>
  <c r="F7"/>
  <c r="G45" i="98"/>
  <c r="F45"/>
  <c r="G42"/>
  <c r="F42"/>
  <c r="G41"/>
  <c r="F41"/>
  <c r="F38"/>
  <c r="F37"/>
  <c r="F36"/>
  <c r="F35"/>
  <c r="F7"/>
  <c r="G45" i="97"/>
  <c r="F45"/>
  <c r="G42"/>
  <c r="F42"/>
  <c r="G41"/>
  <c r="F41"/>
  <c r="F38"/>
  <c r="F37"/>
  <c r="F36"/>
  <c r="F35"/>
  <c r="F7"/>
  <c r="G45" i="96"/>
  <c r="F45"/>
  <c r="G42"/>
  <c r="F42"/>
  <c r="G41"/>
  <c r="F41"/>
  <c r="F38"/>
  <c r="F37"/>
  <c r="F36"/>
  <c r="F35"/>
  <c r="F7"/>
  <c r="G45" i="95"/>
  <c r="F45"/>
  <c r="G42"/>
  <c r="F42"/>
  <c r="G41"/>
  <c r="F41"/>
  <c r="F38"/>
  <c r="F37"/>
  <c r="F36"/>
  <c r="F35"/>
  <c r="F7"/>
  <c r="G45" i="145"/>
  <c r="F45"/>
  <c r="G42"/>
  <c r="F42"/>
  <c r="G41"/>
  <c r="F41"/>
  <c r="F38"/>
  <c r="F37"/>
  <c r="F36"/>
  <c r="F35"/>
  <c r="F7"/>
  <c r="G45" i="94"/>
  <c r="F45"/>
  <c r="G42"/>
  <c r="F42"/>
  <c r="G41"/>
  <c r="F41"/>
  <c r="F38"/>
  <c r="F37"/>
  <c r="F36"/>
  <c r="F35"/>
  <c r="F7"/>
  <c r="G45" i="93"/>
  <c r="F45"/>
  <c r="G42"/>
  <c r="F42"/>
  <c r="G41"/>
  <c r="F41"/>
  <c r="F38"/>
  <c r="F37"/>
  <c r="F36"/>
  <c r="F35"/>
  <c r="F7"/>
  <c r="G45" i="92"/>
  <c r="F45"/>
  <c r="G42"/>
  <c r="F42"/>
  <c r="G41"/>
  <c r="F41"/>
  <c r="F38"/>
  <c r="F37"/>
  <c r="F36"/>
  <c r="F35"/>
  <c r="F7"/>
  <c r="G45" i="91"/>
  <c r="F45"/>
  <c r="G42"/>
  <c r="F42"/>
  <c r="G41"/>
  <c r="F41"/>
  <c r="F38"/>
  <c r="F37"/>
  <c r="F36"/>
  <c r="F35"/>
  <c r="F7"/>
  <c r="G45" i="90"/>
  <c r="F45"/>
  <c r="G42"/>
  <c r="F42"/>
  <c r="G41"/>
  <c r="F41"/>
  <c r="F38"/>
  <c r="F37"/>
  <c r="F36"/>
  <c r="F35"/>
  <c r="F7"/>
  <c r="G45" i="89"/>
  <c r="F45"/>
  <c r="G42"/>
  <c r="F42"/>
  <c r="G41"/>
  <c r="F41"/>
  <c r="F38"/>
  <c r="F37"/>
  <c r="F36"/>
  <c r="F35"/>
  <c r="F7"/>
  <c r="G45" i="88"/>
  <c r="F45"/>
  <c r="G42"/>
  <c r="F42"/>
  <c r="G41"/>
  <c r="G43" s="1"/>
  <c r="F41"/>
  <c r="F38"/>
  <c r="F37"/>
  <c r="F36"/>
  <c r="F35"/>
  <c r="F7"/>
  <c r="G45" i="87"/>
  <c r="F45"/>
  <c r="G42"/>
  <c r="F42"/>
  <c r="G41"/>
  <c r="F41"/>
  <c r="F38"/>
  <c r="F37"/>
  <c r="F36"/>
  <c r="F35"/>
  <c r="F7"/>
  <c r="G45" i="86"/>
  <c r="F45"/>
  <c r="G42"/>
  <c r="F42"/>
  <c r="G41"/>
  <c r="F41"/>
  <c r="F38"/>
  <c r="F37"/>
  <c r="F36"/>
  <c r="F35"/>
  <c r="F7"/>
  <c r="G45" i="3"/>
  <c r="F45"/>
  <c r="G42"/>
  <c r="F42"/>
  <c r="G41"/>
  <c r="F41"/>
  <c r="F38"/>
  <c r="F37"/>
  <c r="F36"/>
  <c r="F35"/>
  <c r="F7"/>
  <c r="G43" i="96" l="1"/>
  <c r="G43" i="137"/>
  <c r="F43" i="99"/>
  <c r="G43" i="118"/>
  <c r="F43" i="109"/>
  <c r="G43" i="90"/>
  <c r="G43" i="101"/>
  <c r="F43" i="121"/>
  <c r="F43" i="130"/>
  <c r="G43" i="136"/>
  <c r="F43" i="129"/>
  <c r="G43" i="108"/>
  <c r="F43" i="111"/>
  <c r="G43"/>
  <c r="G43" i="143"/>
  <c r="F43" i="140"/>
  <c r="G43"/>
  <c r="G43" i="138"/>
  <c r="F43" i="135"/>
  <c r="G43"/>
  <c r="F43" i="133"/>
  <c r="G43" i="128"/>
  <c r="F43" i="124"/>
  <c r="F43" i="112"/>
  <c r="F43" i="105"/>
  <c r="G43"/>
  <c r="F43" i="145"/>
  <c r="G43" i="93"/>
  <c r="F43" i="91"/>
  <c r="G43"/>
  <c r="F43" i="132"/>
  <c r="F43" i="100"/>
  <c r="F43" i="118"/>
  <c r="G43" i="139"/>
  <c r="G43" i="117"/>
  <c r="F43" i="92"/>
  <c r="G43" i="94"/>
  <c r="F43" i="101"/>
  <c r="F43" i="143"/>
  <c r="F43" i="142"/>
  <c r="G43"/>
  <c r="F43" i="141"/>
  <c r="G43"/>
  <c r="F43" i="139"/>
  <c r="F43" i="138"/>
  <c r="F43" i="137"/>
  <c r="F43" i="136"/>
  <c r="F43" i="134"/>
  <c r="G43"/>
  <c r="G43" i="133"/>
  <c r="G43" i="132"/>
  <c r="F43" i="131"/>
  <c r="G43"/>
  <c r="G43" i="130"/>
  <c r="G43" i="129"/>
  <c r="F43" i="128"/>
  <c r="G43" i="127"/>
  <c r="F43"/>
  <c r="F43" i="126"/>
  <c r="G43"/>
  <c r="F43" i="125"/>
  <c r="G43"/>
  <c r="F43" i="122"/>
  <c r="G43"/>
  <c r="G43" i="121"/>
  <c r="F43" i="120"/>
  <c r="G43"/>
  <c r="F43" i="119"/>
  <c r="G43"/>
  <c r="F43" i="117"/>
  <c r="G43" i="124"/>
  <c r="G43" i="162"/>
  <c r="F43"/>
  <c r="F43" i="116"/>
  <c r="G43"/>
  <c r="G43" i="115"/>
  <c r="F43"/>
  <c r="F43" i="114"/>
  <c r="G43"/>
  <c r="F43" i="113"/>
  <c r="G43"/>
  <c r="G43" i="112"/>
  <c r="F43" i="110"/>
  <c r="G43"/>
  <c r="G43" i="109"/>
  <c r="F43" i="108"/>
  <c r="F43" i="107"/>
  <c r="G43"/>
  <c r="F43" i="106"/>
  <c r="G43"/>
  <c r="G43" i="104"/>
  <c r="F43"/>
  <c r="F43" i="103"/>
  <c r="G43"/>
  <c r="F43" i="102"/>
  <c r="G43"/>
  <c r="G43" i="100"/>
  <c r="G43" i="99"/>
  <c r="F43" i="98"/>
  <c r="G43"/>
  <c r="F43" i="97"/>
  <c r="G43"/>
  <c r="F43" i="96"/>
  <c r="G43" i="95"/>
  <c r="F43"/>
  <c r="G43" i="145"/>
  <c r="F43" i="94"/>
  <c r="F43" i="93"/>
  <c r="G43" i="92"/>
  <c r="F43" i="90"/>
  <c r="F43" i="89"/>
  <c r="G43"/>
  <c r="F43" i="88"/>
  <c r="G43" i="87"/>
  <c r="F43"/>
  <c r="F43" i="86"/>
  <c r="G43"/>
  <c r="G43" i="3"/>
  <c r="F43"/>
  <c r="C70" i="122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6"/>
  <c r="B56"/>
  <c r="C35"/>
  <c r="F9" s="1"/>
  <c r="B35"/>
  <c r="C24"/>
  <c r="B24"/>
  <c r="C22"/>
  <c r="B22"/>
  <c r="C17"/>
  <c r="B17"/>
  <c r="C16"/>
  <c r="B16"/>
  <c r="C14"/>
  <c r="B14"/>
  <c r="C13"/>
  <c r="B13"/>
  <c r="B7"/>
  <c r="C70" i="121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B35"/>
  <c r="C24"/>
  <c r="B24"/>
  <c r="C22"/>
  <c r="B22"/>
  <c r="C17"/>
  <c r="B17"/>
  <c r="C16"/>
  <c r="B16"/>
  <c r="C14"/>
  <c r="B14"/>
  <c r="C13"/>
  <c r="B13"/>
  <c r="C11"/>
  <c r="V22" i="160" s="1"/>
  <c r="B11" i="121"/>
  <c r="Q22" i="160" s="1"/>
  <c r="B7" i="121"/>
  <c r="C70" i="12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35"/>
  <c r="B35"/>
  <c r="C24"/>
  <c r="B24"/>
  <c r="C22"/>
  <c r="B22"/>
  <c r="C17"/>
  <c r="B17"/>
  <c r="C16"/>
  <c r="B16"/>
  <c r="C14"/>
  <c r="B14"/>
  <c r="C13"/>
  <c r="B13"/>
  <c r="B7"/>
  <c r="C70" i="119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B35"/>
  <c r="C24"/>
  <c r="B24"/>
  <c r="C22"/>
  <c r="B22"/>
  <c r="C17"/>
  <c r="B17"/>
  <c r="C16"/>
  <c r="B16"/>
  <c r="C14"/>
  <c r="B14"/>
  <c r="C13"/>
  <c r="B13"/>
  <c r="C11"/>
  <c r="V26" i="160" s="1"/>
  <c r="B11" i="119"/>
  <c r="Q26" i="160" s="1"/>
  <c r="B7" i="119"/>
  <c r="C70" i="118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B35"/>
  <c r="C24"/>
  <c r="B24"/>
  <c r="C22"/>
  <c r="B22"/>
  <c r="C17"/>
  <c r="B17"/>
  <c r="C16"/>
  <c r="B16"/>
  <c r="C14"/>
  <c r="B14"/>
  <c r="C13"/>
  <c r="B13"/>
  <c r="C11"/>
  <c r="V33" i="160" s="1"/>
  <c r="B11" i="118"/>
  <c r="Q33" i="160" s="1"/>
  <c r="B7" i="118"/>
  <c r="C70" i="117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35"/>
  <c r="B35"/>
  <c r="C24"/>
  <c r="B24"/>
  <c r="C22"/>
  <c r="B22"/>
  <c r="C17"/>
  <c r="B17"/>
  <c r="C16"/>
  <c r="B16"/>
  <c r="C14"/>
  <c r="B14"/>
  <c r="C13"/>
  <c r="B13"/>
  <c r="C11"/>
  <c r="V52" i="160" s="1"/>
  <c r="B11" i="117"/>
  <c r="Q52" i="160" s="1"/>
  <c r="B7" i="117"/>
  <c r="C70" i="124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F9" s="1"/>
  <c r="F32" s="1"/>
  <c r="B35"/>
  <c r="C24"/>
  <c r="B24"/>
  <c r="C22"/>
  <c r="B22"/>
  <c r="C17"/>
  <c r="B17"/>
  <c r="C16"/>
  <c r="B16"/>
  <c r="C14"/>
  <c r="B14"/>
  <c r="C13"/>
  <c r="B13"/>
  <c r="C11"/>
  <c r="V64" i="160" s="1"/>
  <c r="B11" i="124"/>
  <c r="Q64" i="160" s="1"/>
  <c r="B7" i="124"/>
  <c r="C70" i="123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C36" s="1"/>
  <c r="B35"/>
  <c r="C24"/>
  <c r="B24"/>
  <c r="C22"/>
  <c r="B22"/>
  <c r="C17"/>
  <c r="B17"/>
  <c r="C16"/>
  <c r="B16"/>
  <c r="C14"/>
  <c r="B14"/>
  <c r="C13"/>
  <c r="B13"/>
  <c r="C11"/>
  <c r="V24" i="160" s="1"/>
  <c r="B11" i="123"/>
  <c r="Q24" i="160" s="1"/>
  <c r="B7" i="123"/>
  <c r="C70" i="162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B35"/>
  <c r="C24"/>
  <c r="B24"/>
  <c r="C22"/>
  <c r="B22"/>
  <c r="C17"/>
  <c r="B17"/>
  <c r="C16"/>
  <c r="B16"/>
  <c r="C14"/>
  <c r="B14"/>
  <c r="C13"/>
  <c r="B13"/>
  <c r="C11"/>
  <c r="V66" i="160" s="1"/>
  <c r="B11" i="162"/>
  <c r="Q66" i="160" s="1"/>
  <c r="B7" i="162"/>
  <c r="C70" i="116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35"/>
  <c r="F9" s="1"/>
  <c r="B35"/>
  <c r="C24"/>
  <c r="B24"/>
  <c r="C22"/>
  <c r="B22"/>
  <c r="C17"/>
  <c r="B17"/>
  <c r="C16"/>
  <c r="B16"/>
  <c r="C14"/>
  <c r="B14"/>
  <c r="C13"/>
  <c r="B13"/>
  <c r="C11"/>
  <c r="V7" i="160" s="1"/>
  <c r="B11" i="116"/>
  <c r="Q7" i="160" s="1"/>
  <c r="B7" i="116"/>
  <c r="C70" i="115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35"/>
  <c r="F9" s="1"/>
  <c r="B35"/>
  <c r="C24"/>
  <c r="B24"/>
  <c r="C22"/>
  <c r="B22"/>
  <c r="C17"/>
  <c r="B17"/>
  <c r="C16"/>
  <c r="B16"/>
  <c r="C14"/>
  <c r="B14"/>
  <c r="C13"/>
  <c r="B13"/>
  <c r="C11"/>
  <c r="V11" i="160" s="1"/>
  <c r="B11" i="115"/>
  <c r="Q11" i="160" s="1"/>
  <c r="B7" i="115"/>
  <c r="C70" i="114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35"/>
  <c r="B35"/>
  <c r="C24"/>
  <c r="B24"/>
  <c r="C22"/>
  <c r="B22"/>
  <c r="C17"/>
  <c r="B17"/>
  <c r="C16"/>
  <c r="B16"/>
  <c r="C14"/>
  <c r="B14"/>
  <c r="C13"/>
  <c r="B13"/>
  <c r="C11"/>
  <c r="V45" i="160" s="1"/>
  <c r="B11" i="114"/>
  <c r="Q45" i="160" s="1"/>
  <c r="B7" i="114"/>
  <c r="C70" i="113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B35"/>
  <c r="C24"/>
  <c r="B24"/>
  <c r="C22"/>
  <c r="B22"/>
  <c r="C17"/>
  <c r="B17"/>
  <c r="C16"/>
  <c r="B16"/>
  <c r="C14"/>
  <c r="B14"/>
  <c r="C13"/>
  <c r="B13"/>
  <c r="C11"/>
  <c r="V62" i="160" s="1"/>
  <c r="B11" i="113"/>
  <c r="Q62" i="160" s="1"/>
  <c r="B7" i="113"/>
  <c r="C70" i="112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B35"/>
  <c r="C24"/>
  <c r="B24"/>
  <c r="C22"/>
  <c r="B22"/>
  <c r="C17"/>
  <c r="B17"/>
  <c r="C16"/>
  <c r="B16"/>
  <c r="C14"/>
  <c r="B14"/>
  <c r="C13"/>
  <c r="B13"/>
  <c r="C11"/>
  <c r="V15" i="160" s="1"/>
  <c r="B11" i="112"/>
  <c r="Q15" i="160" s="1"/>
  <c r="B7" i="112"/>
  <c r="C70" i="111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35"/>
  <c r="F9" s="1"/>
  <c r="B35"/>
  <c r="C24"/>
  <c r="B24"/>
  <c r="C22"/>
  <c r="B22"/>
  <c r="C17"/>
  <c r="B17"/>
  <c r="C16"/>
  <c r="B16"/>
  <c r="C14"/>
  <c r="B14"/>
  <c r="C13"/>
  <c r="B13"/>
  <c r="C11"/>
  <c r="V16" i="160" s="1"/>
  <c r="B11" i="111"/>
  <c r="Q16" i="160" s="1"/>
  <c r="B7" i="111"/>
  <c r="C70" i="11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F9" s="1"/>
  <c r="B35"/>
  <c r="C24"/>
  <c r="B24"/>
  <c r="C22"/>
  <c r="B22"/>
  <c r="C17"/>
  <c r="B17"/>
  <c r="C16"/>
  <c r="B16"/>
  <c r="C14"/>
  <c r="B14"/>
  <c r="C13"/>
  <c r="B13"/>
  <c r="C11"/>
  <c r="V49" i="160" s="1"/>
  <c r="B11" i="110"/>
  <c r="Q49" i="160" s="1"/>
  <c r="B7" i="110"/>
  <c r="C70" i="109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F9" s="1"/>
  <c r="B35"/>
  <c r="F10" s="1"/>
  <c r="F33" s="1"/>
  <c r="C24"/>
  <c r="B24"/>
  <c r="C22"/>
  <c r="B22"/>
  <c r="C17"/>
  <c r="B17"/>
  <c r="C16"/>
  <c r="B16"/>
  <c r="C14"/>
  <c r="B14"/>
  <c r="C13"/>
  <c r="B13"/>
  <c r="C11"/>
  <c r="V13" i="160" s="1"/>
  <c r="B11" i="109"/>
  <c r="Q13" i="160" s="1"/>
  <c r="B7" i="109"/>
  <c r="C70" i="108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B35"/>
  <c r="C24"/>
  <c r="B24"/>
  <c r="C22"/>
  <c r="B22"/>
  <c r="C17"/>
  <c r="B17"/>
  <c r="C16"/>
  <c r="B16"/>
  <c r="C14"/>
  <c r="B14"/>
  <c r="C13"/>
  <c r="B13"/>
  <c r="C11"/>
  <c r="V47" i="160" s="1"/>
  <c r="B11" i="108"/>
  <c r="Q47" i="160" s="1"/>
  <c r="B7" i="108"/>
  <c r="C70" i="107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B35"/>
  <c r="C24"/>
  <c r="B24"/>
  <c r="C22"/>
  <c r="B22"/>
  <c r="C17"/>
  <c r="B17"/>
  <c r="C16"/>
  <c r="B16"/>
  <c r="C14"/>
  <c r="B14"/>
  <c r="C13"/>
  <c r="B13"/>
  <c r="C11"/>
  <c r="V58" i="160" s="1"/>
  <c r="B11" i="107"/>
  <c r="Q58" i="160" s="1"/>
  <c r="B7" i="107"/>
  <c r="C70" i="106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F9" s="1"/>
  <c r="B35"/>
  <c r="C24"/>
  <c r="B24"/>
  <c r="C22"/>
  <c r="B22"/>
  <c r="C17"/>
  <c r="B17"/>
  <c r="C16"/>
  <c r="B16"/>
  <c r="C14"/>
  <c r="B14"/>
  <c r="C13"/>
  <c r="B13"/>
  <c r="C11"/>
  <c r="V25" i="160" s="1"/>
  <c r="B11" i="106"/>
  <c r="Q25" i="160" s="1"/>
  <c r="B7" i="106"/>
  <c r="C70" i="105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35"/>
  <c r="B35"/>
  <c r="F10" s="1"/>
  <c r="G55" s="1"/>
  <c r="C24"/>
  <c r="B24"/>
  <c r="C22"/>
  <c r="B22"/>
  <c r="C17"/>
  <c r="B17"/>
  <c r="C16"/>
  <c r="B16"/>
  <c r="C14"/>
  <c r="B14"/>
  <c r="C13"/>
  <c r="B13"/>
  <c r="C11"/>
  <c r="V50" i="160" s="1"/>
  <c r="B11" i="105"/>
  <c r="Q50" i="160" s="1"/>
  <c r="B7" i="105"/>
  <c r="C70" i="104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F9" s="1"/>
  <c r="B35"/>
  <c r="C24"/>
  <c r="B24"/>
  <c r="C22"/>
  <c r="B22"/>
  <c r="C17"/>
  <c r="B17"/>
  <c r="C16"/>
  <c r="B16"/>
  <c r="C14"/>
  <c r="B14"/>
  <c r="C13"/>
  <c r="B13"/>
  <c r="C11"/>
  <c r="V31" i="160" s="1"/>
  <c r="B11" i="104"/>
  <c r="Q31" i="160" s="1"/>
  <c r="B7" i="104"/>
  <c r="C70" i="103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B35"/>
  <c r="C24"/>
  <c r="B24"/>
  <c r="C22"/>
  <c r="B22"/>
  <c r="C17"/>
  <c r="B17"/>
  <c r="C16"/>
  <c r="B16"/>
  <c r="C14"/>
  <c r="B14"/>
  <c r="C13"/>
  <c r="B13"/>
  <c r="C11"/>
  <c r="V28" i="160" s="1"/>
  <c r="B11" i="103"/>
  <c r="Q28" i="160" s="1"/>
  <c r="B7" i="103"/>
  <c r="C70" i="102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35"/>
  <c r="B35"/>
  <c r="C24"/>
  <c r="B24"/>
  <c r="C22"/>
  <c r="B22"/>
  <c r="C17"/>
  <c r="B17"/>
  <c r="C16"/>
  <c r="B16"/>
  <c r="C14"/>
  <c r="B14"/>
  <c r="C13"/>
  <c r="B13"/>
  <c r="C11"/>
  <c r="V43" i="160" s="1"/>
  <c r="B11" i="102"/>
  <c r="Q43" i="160" s="1"/>
  <c r="B7" i="102"/>
  <c r="C70" i="101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F9" s="1"/>
  <c r="B35"/>
  <c r="C24"/>
  <c r="B24"/>
  <c r="C22"/>
  <c r="B22"/>
  <c r="C17"/>
  <c r="B17"/>
  <c r="C16"/>
  <c r="B16"/>
  <c r="C14"/>
  <c r="B14"/>
  <c r="C13"/>
  <c r="B13"/>
  <c r="C11"/>
  <c r="V36" i="160" s="1"/>
  <c r="B11" i="101"/>
  <c r="Q36" i="160" s="1"/>
  <c r="B7" i="101"/>
  <c r="C70" i="10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35"/>
  <c r="F9" s="1"/>
  <c r="B35"/>
  <c r="C24"/>
  <c r="B24"/>
  <c r="C22"/>
  <c r="B22"/>
  <c r="C17"/>
  <c r="B17"/>
  <c r="C16"/>
  <c r="B16"/>
  <c r="C14"/>
  <c r="B14"/>
  <c r="C13"/>
  <c r="B13"/>
  <c r="C11"/>
  <c r="V20" i="160" s="1"/>
  <c r="B11" i="100"/>
  <c r="Q20" i="160" s="1"/>
  <c r="B7" i="100"/>
  <c r="C70" i="99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B35"/>
  <c r="C24"/>
  <c r="B24"/>
  <c r="C22"/>
  <c r="B22"/>
  <c r="C17"/>
  <c r="B17"/>
  <c r="C16"/>
  <c r="B16"/>
  <c r="C14"/>
  <c r="B14"/>
  <c r="C13"/>
  <c r="B13"/>
  <c r="C11"/>
  <c r="V30" i="160" s="1"/>
  <c r="B11" i="99"/>
  <c r="Q30" i="160" s="1"/>
  <c r="B7" i="99"/>
  <c r="C70" i="98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B35"/>
  <c r="C24"/>
  <c r="B24"/>
  <c r="C22"/>
  <c r="B22"/>
  <c r="C17"/>
  <c r="B17"/>
  <c r="C16"/>
  <c r="B16"/>
  <c r="C14"/>
  <c r="B14"/>
  <c r="C13"/>
  <c r="B13"/>
  <c r="C11"/>
  <c r="V54" i="160" s="1"/>
  <c r="B11" i="98"/>
  <c r="Q54" i="160" s="1"/>
  <c r="B7" i="98"/>
  <c r="C70" i="97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35"/>
  <c r="B35"/>
  <c r="C24"/>
  <c r="B24"/>
  <c r="C22"/>
  <c r="B22"/>
  <c r="C17"/>
  <c r="B17"/>
  <c r="C16"/>
  <c r="B16"/>
  <c r="C14"/>
  <c r="B14"/>
  <c r="C13"/>
  <c r="B13"/>
  <c r="C11"/>
  <c r="V10" i="160" s="1"/>
  <c r="B11" i="97"/>
  <c r="Q10" i="160" s="1"/>
  <c r="B7" i="97"/>
  <c r="C70" i="96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35"/>
  <c r="B35"/>
  <c r="C24"/>
  <c r="B24"/>
  <c r="C22"/>
  <c r="B22"/>
  <c r="C17"/>
  <c r="B17"/>
  <c r="C16"/>
  <c r="B16"/>
  <c r="C14"/>
  <c r="B14"/>
  <c r="C13"/>
  <c r="B13"/>
  <c r="C11"/>
  <c r="V39" i="160" s="1"/>
  <c r="B11" i="96"/>
  <c r="Q39" i="160" s="1"/>
  <c r="B7" i="96"/>
  <c r="C70" i="95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35"/>
  <c r="B35"/>
  <c r="C24"/>
  <c r="B24"/>
  <c r="C22"/>
  <c r="B22"/>
  <c r="C17"/>
  <c r="B17"/>
  <c r="C16"/>
  <c r="B16"/>
  <c r="C14"/>
  <c r="B14"/>
  <c r="C13"/>
  <c r="B13"/>
  <c r="C11"/>
  <c r="V46" i="160" s="1"/>
  <c r="B11" i="95"/>
  <c r="Q46" i="160" s="1"/>
  <c r="B7" i="95"/>
  <c r="C70" i="145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35"/>
  <c r="F9" s="1"/>
  <c r="B35"/>
  <c r="C24"/>
  <c r="B24"/>
  <c r="C22"/>
  <c r="B22"/>
  <c r="C17"/>
  <c r="B17"/>
  <c r="C16"/>
  <c r="B16"/>
  <c r="C14"/>
  <c r="B14"/>
  <c r="C13"/>
  <c r="B13"/>
  <c r="C11"/>
  <c r="V8" i="160" s="1"/>
  <c r="B11" i="145"/>
  <c r="Q8" i="160" s="1"/>
  <c r="B7" i="145"/>
  <c r="C70" i="94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F9" s="1"/>
  <c r="F18" s="1"/>
  <c r="B53" i="89" s="1"/>
  <c r="B35" i="94"/>
  <c r="C24"/>
  <c r="B24"/>
  <c r="C22"/>
  <c r="B22"/>
  <c r="C17"/>
  <c r="B17"/>
  <c r="C16"/>
  <c r="B16"/>
  <c r="C14"/>
  <c r="B14"/>
  <c r="C13"/>
  <c r="B13"/>
  <c r="C11"/>
  <c r="V17" i="160" s="1"/>
  <c r="B11" i="94"/>
  <c r="Q17" i="160" s="1"/>
  <c r="B7" i="94"/>
  <c r="C70" i="93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35"/>
  <c r="F9" s="1"/>
  <c r="B35"/>
  <c r="C24"/>
  <c r="B24"/>
  <c r="C22"/>
  <c r="B22"/>
  <c r="C17"/>
  <c r="B17"/>
  <c r="C16"/>
  <c r="B16"/>
  <c r="C14"/>
  <c r="B14"/>
  <c r="C13"/>
  <c r="B13"/>
  <c r="C11"/>
  <c r="V60" i="160" s="1"/>
  <c r="B11" i="93"/>
  <c r="Q60" i="160" s="1"/>
  <c r="B7" i="93"/>
  <c r="C70" i="92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B35"/>
  <c r="C24"/>
  <c r="B24"/>
  <c r="C22"/>
  <c r="B22"/>
  <c r="C17"/>
  <c r="B17"/>
  <c r="C16"/>
  <c r="B16"/>
  <c r="C14"/>
  <c r="B14"/>
  <c r="C13"/>
  <c r="B13"/>
  <c r="C11"/>
  <c r="V18" i="160" s="1"/>
  <c r="B11" i="92"/>
  <c r="Q18" i="160" s="1"/>
  <c r="B7" i="92"/>
  <c r="C70" i="91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59"/>
  <c r="B59"/>
  <c r="C35"/>
  <c r="B35"/>
  <c r="C24"/>
  <c r="B24"/>
  <c r="C22"/>
  <c r="B22"/>
  <c r="C17"/>
  <c r="B17"/>
  <c r="C16"/>
  <c r="B16"/>
  <c r="C14"/>
  <c r="B14"/>
  <c r="C13"/>
  <c r="C11"/>
  <c r="V32" i="160" s="1"/>
  <c r="B11" i="91"/>
  <c r="Q32" i="160" s="1"/>
  <c r="B7" i="91"/>
  <c r="C70" i="9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B35"/>
  <c r="F10" s="1"/>
  <c r="F30" s="1"/>
  <c r="C24"/>
  <c r="B24"/>
  <c r="C22"/>
  <c r="B22"/>
  <c r="C17"/>
  <c r="B17"/>
  <c r="C16"/>
  <c r="B16"/>
  <c r="C14"/>
  <c r="B14"/>
  <c r="C13"/>
  <c r="B13"/>
  <c r="C11"/>
  <c r="V40" i="160" s="1"/>
  <c r="B11" i="90"/>
  <c r="Q40" i="160" s="1"/>
  <c r="B7" i="90"/>
  <c r="C70" i="89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35"/>
  <c r="F9" s="1"/>
  <c r="B35"/>
  <c r="C24"/>
  <c r="B24"/>
  <c r="C22"/>
  <c r="B22"/>
  <c r="C17"/>
  <c r="B17"/>
  <c r="C16"/>
  <c r="B16"/>
  <c r="C14"/>
  <c r="B14"/>
  <c r="C13"/>
  <c r="B13"/>
  <c r="C11"/>
  <c r="V55" i="160" s="1"/>
  <c r="B11" i="89"/>
  <c r="Q55" i="160" s="1"/>
  <c r="B7" i="89"/>
  <c r="C70" i="88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35"/>
  <c r="B35"/>
  <c r="C24"/>
  <c r="B24"/>
  <c r="C22"/>
  <c r="B22"/>
  <c r="C17"/>
  <c r="B17"/>
  <c r="C16"/>
  <c r="B16"/>
  <c r="C14"/>
  <c r="B14"/>
  <c r="C13"/>
  <c r="B13"/>
  <c r="C11"/>
  <c r="V48" i="160" s="1"/>
  <c r="B11" i="88"/>
  <c r="Q48" i="160" s="1"/>
  <c r="B7" i="88"/>
  <c r="C70" i="87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B35"/>
  <c r="C24"/>
  <c r="B24"/>
  <c r="C22"/>
  <c r="B22"/>
  <c r="C17"/>
  <c r="B17"/>
  <c r="C16"/>
  <c r="B16"/>
  <c r="C14"/>
  <c r="B14"/>
  <c r="C13"/>
  <c r="B13"/>
  <c r="C11"/>
  <c r="V23" i="160" s="1"/>
  <c r="B11" i="87"/>
  <c r="Q23" i="160" s="1"/>
  <c r="B7" i="87"/>
  <c r="C70" i="86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7"/>
  <c r="B57"/>
  <c r="C35"/>
  <c r="F9" s="1"/>
  <c r="B35"/>
  <c r="C24"/>
  <c r="B24"/>
  <c r="C22"/>
  <c r="B22"/>
  <c r="C17"/>
  <c r="B17"/>
  <c r="C16"/>
  <c r="B16"/>
  <c r="C14"/>
  <c r="B14"/>
  <c r="C13"/>
  <c r="B13"/>
  <c r="C11"/>
  <c r="V51" i="160" s="1"/>
  <c r="B11" i="86"/>
  <c r="Q51" i="160" s="1"/>
  <c r="B7" i="86"/>
  <c r="C70" i="3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35"/>
  <c r="F9" s="1"/>
  <c r="F32" s="1"/>
  <c r="B35"/>
  <c r="C24"/>
  <c r="B24"/>
  <c r="C22"/>
  <c r="B22"/>
  <c r="C17"/>
  <c r="B17"/>
  <c r="C16"/>
  <c r="B16"/>
  <c r="C14"/>
  <c r="B14"/>
  <c r="C13"/>
  <c r="B13"/>
  <c r="B7"/>
  <c r="C70" i="125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F9" s="1"/>
  <c r="F44" s="1"/>
  <c r="B35"/>
  <c r="C24"/>
  <c r="B24"/>
  <c r="C22"/>
  <c r="B22"/>
  <c r="C17"/>
  <c r="B17"/>
  <c r="C16"/>
  <c r="B16"/>
  <c r="C14"/>
  <c r="B14"/>
  <c r="C13"/>
  <c r="B13"/>
  <c r="C11"/>
  <c r="V12" i="160" s="1"/>
  <c r="B11" i="125"/>
  <c r="Q12" i="160" s="1"/>
  <c r="B7" i="125"/>
  <c r="C70" i="126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B35"/>
  <c r="C24"/>
  <c r="B24"/>
  <c r="C22"/>
  <c r="B22"/>
  <c r="C17"/>
  <c r="B17"/>
  <c r="C16"/>
  <c r="B16"/>
  <c r="C14"/>
  <c r="B14"/>
  <c r="C13"/>
  <c r="B13"/>
  <c r="C11"/>
  <c r="V59" i="160" s="1"/>
  <c r="B11" i="126"/>
  <c r="Q59" i="160" s="1"/>
  <c r="B7" i="126"/>
  <c r="C70" i="127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7"/>
  <c r="B57"/>
  <c r="C35"/>
  <c r="B35"/>
  <c r="F10" s="1"/>
  <c r="C24"/>
  <c r="B24"/>
  <c r="C22"/>
  <c r="B22"/>
  <c r="C17"/>
  <c r="B17"/>
  <c r="C16"/>
  <c r="B16"/>
  <c r="C14"/>
  <c r="B14"/>
  <c r="C13"/>
  <c r="B13"/>
  <c r="C11"/>
  <c r="V63" i="160" s="1"/>
  <c r="B11" i="127"/>
  <c r="Q63" i="160" s="1"/>
  <c r="B7" i="127"/>
  <c r="C70" i="128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B35"/>
  <c r="C24"/>
  <c r="B24"/>
  <c r="C22"/>
  <c r="B22"/>
  <c r="C17"/>
  <c r="B17"/>
  <c r="C16"/>
  <c r="B16"/>
  <c r="C14"/>
  <c r="B14"/>
  <c r="C13"/>
  <c r="B13"/>
  <c r="C11"/>
  <c r="V37" i="160" s="1"/>
  <c r="B11" i="128"/>
  <c r="Q37" i="160" s="1"/>
  <c r="B7" i="128"/>
  <c r="C70" i="129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59"/>
  <c r="B59"/>
  <c r="C35"/>
  <c r="F9" s="1"/>
  <c r="B35"/>
  <c r="C24"/>
  <c r="B24"/>
  <c r="C22"/>
  <c r="B22"/>
  <c r="C17"/>
  <c r="B17"/>
  <c r="C16"/>
  <c r="B16"/>
  <c r="C14"/>
  <c r="B14"/>
  <c r="C13"/>
  <c r="B13"/>
  <c r="C11"/>
  <c r="V56" i="160" s="1"/>
  <c r="B11" i="129"/>
  <c r="Q56" i="160" s="1"/>
  <c r="B7" i="129"/>
  <c r="C70" i="13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F9" s="1"/>
  <c r="F32" s="1"/>
  <c r="B35"/>
  <c r="C24"/>
  <c r="B24"/>
  <c r="C22"/>
  <c r="B22"/>
  <c r="C17"/>
  <c r="B17"/>
  <c r="C16"/>
  <c r="B16"/>
  <c r="C14"/>
  <c r="B14"/>
  <c r="C13"/>
  <c r="B13"/>
  <c r="C11"/>
  <c r="V53" i="160" s="1"/>
  <c r="B11" i="130"/>
  <c r="Q53" i="160" s="1"/>
  <c r="B7" i="130"/>
  <c r="C70" i="131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B35"/>
  <c r="C24"/>
  <c r="B24"/>
  <c r="C22"/>
  <c r="B22"/>
  <c r="C17"/>
  <c r="B17"/>
  <c r="C16"/>
  <c r="B16"/>
  <c r="C14"/>
  <c r="B14"/>
  <c r="C13"/>
  <c r="B13"/>
  <c r="C11"/>
  <c r="V61" i="160" s="1"/>
  <c r="B11" i="131"/>
  <c r="Q61" i="160" s="1"/>
  <c r="B7" i="131"/>
  <c r="C70" i="132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F9" s="1"/>
  <c r="G54" s="1"/>
  <c r="B35"/>
  <c r="C24"/>
  <c r="B24"/>
  <c r="C22"/>
  <c r="B22"/>
  <c r="C17"/>
  <c r="B17"/>
  <c r="C16"/>
  <c r="B16"/>
  <c r="C14"/>
  <c r="B14"/>
  <c r="C13"/>
  <c r="B13"/>
  <c r="C11"/>
  <c r="V34" i="160" s="1"/>
  <c r="B11" i="132"/>
  <c r="Q34" i="160" s="1"/>
  <c r="B7" i="132"/>
  <c r="C70" i="133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F9" s="1"/>
  <c r="B35"/>
  <c r="C24"/>
  <c r="B24"/>
  <c r="C22"/>
  <c r="B22"/>
  <c r="C17"/>
  <c r="B17"/>
  <c r="C16"/>
  <c r="B16"/>
  <c r="C14"/>
  <c r="B14"/>
  <c r="C13"/>
  <c r="B13"/>
  <c r="C11"/>
  <c r="V21" i="160" s="1"/>
  <c r="B11" i="133"/>
  <c r="Q21" i="160" s="1"/>
  <c r="B7" i="133"/>
  <c r="C70" i="134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B35"/>
  <c r="C24"/>
  <c r="B24"/>
  <c r="C22"/>
  <c r="B22"/>
  <c r="C17"/>
  <c r="B17"/>
  <c r="C16"/>
  <c r="B16"/>
  <c r="C14"/>
  <c r="B14"/>
  <c r="C13"/>
  <c r="B13"/>
  <c r="B7"/>
  <c r="C70" i="135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35"/>
  <c r="B35"/>
  <c r="F10" s="1"/>
  <c r="F53" s="1"/>
  <c r="C24"/>
  <c r="B24"/>
  <c r="C22"/>
  <c r="B22"/>
  <c r="C17"/>
  <c r="B17"/>
  <c r="C16"/>
  <c r="B16"/>
  <c r="C14"/>
  <c r="B14"/>
  <c r="C13"/>
  <c r="B13"/>
  <c r="C11"/>
  <c r="V29" i="160" s="1"/>
  <c r="B11" i="135"/>
  <c r="Q29" i="160" s="1"/>
  <c r="B7" i="135"/>
  <c r="C70" i="136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B35"/>
  <c r="C24"/>
  <c r="B24"/>
  <c r="C22"/>
  <c r="B22"/>
  <c r="C17"/>
  <c r="B17"/>
  <c r="C16"/>
  <c r="B16"/>
  <c r="C14"/>
  <c r="B14"/>
  <c r="C13"/>
  <c r="B13"/>
  <c r="C11"/>
  <c r="V38" i="160" s="1"/>
  <c r="B11" i="136"/>
  <c r="Q38" i="160" s="1"/>
  <c r="B7" i="136"/>
  <c r="C70" i="137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35"/>
  <c r="F9" s="1"/>
  <c r="B35"/>
  <c r="C24"/>
  <c r="B24"/>
  <c r="C22"/>
  <c r="B22"/>
  <c r="C17"/>
  <c r="B17"/>
  <c r="C16"/>
  <c r="B16"/>
  <c r="C14"/>
  <c r="B14"/>
  <c r="C13"/>
  <c r="B13"/>
  <c r="C11"/>
  <c r="V41" i="160" s="1"/>
  <c r="B11" i="137"/>
  <c r="Q41" i="160" s="1"/>
  <c r="B7" i="137"/>
  <c r="C70" i="138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35"/>
  <c r="B35"/>
  <c r="C24"/>
  <c r="B24"/>
  <c r="C22"/>
  <c r="B22"/>
  <c r="C17"/>
  <c r="B17"/>
  <c r="C16"/>
  <c r="B16"/>
  <c r="C14"/>
  <c r="B14"/>
  <c r="C13"/>
  <c r="B13"/>
  <c r="C11"/>
  <c r="V57" i="160" s="1"/>
  <c r="B11" i="138"/>
  <c r="Q57" i="160" s="1"/>
  <c r="B7" i="138"/>
  <c r="C70" i="139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B35"/>
  <c r="F10" s="1"/>
  <c r="G55" s="1"/>
  <c r="C24"/>
  <c r="B24"/>
  <c r="C22"/>
  <c r="B22"/>
  <c r="C17"/>
  <c r="B17"/>
  <c r="C16"/>
  <c r="B16"/>
  <c r="C14"/>
  <c r="B14"/>
  <c r="C13"/>
  <c r="B13"/>
  <c r="C11"/>
  <c r="V27" i="160" s="1"/>
  <c r="B11" i="139"/>
  <c r="Q27" i="160" s="1"/>
  <c r="B7" i="139"/>
  <c r="C70" i="14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B35"/>
  <c r="C24"/>
  <c r="B24"/>
  <c r="C22"/>
  <c r="B22"/>
  <c r="C17"/>
  <c r="B17"/>
  <c r="C16"/>
  <c r="B16"/>
  <c r="C14"/>
  <c r="B14"/>
  <c r="C13"/>
  <c r="B13"/>
  <c r="C11"/>
  <c r="V9" i="160" s="1"/>
  <c r="B11" i="140"/>
  <c r="Q9" i="160" s="1"/>
  <c r="B7" i="140"/>
  <c r="C70" i="141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F9" s="1"/>
  <c r="F18" s="1"/>
  <c r="B50" i="140" s="1"/>
  <c r="B35" i="141"/>
  <c r="C24"/>
  <c r="B24"/>
  <c r="C22"/>
  <c r="B22"/>
  <c r="C17"/>
  <c r="B17"/>
  <c r="C16"/>
  <c r="B16"/>
  <c r="C14"/>
  <c r="B14"/>
  <c r="C13"/>
  <c r="B13"/>
  <c r="V65" i="160"/>
  <c r="Q65"/>
  <c r="B7" i="141"/>
  <c r="C70" i="142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35"/>
  <c r="B35"/>
  <c r="C24"/>
  <c r="B24"/>
  <c r="C22"/>
  <c r="B22"/>
  <c r="C17"/>
  <c r="B17"/>
  <c r="C16"/>
  <c r="B16"/>
  <c r="C14"/>
  <c r="B14"/>
  <c r="C13"/>
  <c r="B13"/>
  <c r="C11"/>
  <c r="V67" i="160" s="1"/>
  <c r="B11" i="142"/>
  <c r="Q67" i="160" s="1"/>
  <c r="B7" i="142"/>
  <c r="C70" i="143"/>
  <c r="C69"/>
  <c r="C68"/>
  <c r="C67"/>
  <c r="C66"/>
  <c r="C65"/>
  <c r="C64"/>
  <c r="C63"/>
  <c r="C62"/>
  <c r="C61"/>
  <c r="C60"/>
  <c r="C59"/>
  <c r="C58"/>
  <c r="B70"/>
  <c r="B69"/>
  <c r="B68"/>
  <c r="B67"/>
  <c r="B66"/>
  <c r="B65"/>
  <c r="B64"/>
  <c r="B63"/>
  <c r="B62"/>
  <c r="B61"/>
  <c r="B60"/>
  <c r="B59"/>
  <c r="B58"/>
  <c r="B60" i="111" l="1"/>
  <c r="B56" i="108"/>
  <c r="B55" i="114"/>
  <c r="B58" i="87"/>
  <c r="C36" i="89"/>
  <c r="J23" s="1"/>
  <c r="G53" i="137"/>
  <c r="C36" i="3"/>
  <c r="J23" s="1"/>
  <c r="C36" i="124"/>
  <c r="J23" s="1"/>
  <c r="B56" i="118"/>
  <c r="B56" i="101"/>
  <c r="C36" i="141"/>
  <c r="J23" s="1"/>
  <c r="F9" i="123"/>
  <c r="F32" i="111"/>
  <c r="K188" i="164"/>
  <c r="B36" i="90"/>
  <c r="J22" s="1"/>
  <c r="G54" i="3"/>
  <c r="B54" i="132"/>
  <c r="C36" i="130"/>
  <c r="J23" s="1"/>
  <c r="F18"/>
  <c r="B59" i="128" s="1"/>
  <c r="G53" i="130"/>
  <c r="G53" i="124"/>
  <c r="K67" i="164"/>
  <c r="K108"/>
  <c r="G53" i="116"/>
  <c r="K14" i="164"/>
  <c r="K110"/>
  <c r="C36" i="115"/>
  <c r="J23" s="1"/>
  <c r="G53"/>
  <c r="K49" i="164"/>
  <c r="K164"/>
  <c r="F18" i="115"/>
  <c r="B36" i="109"/>
  <c r="J22" s="1"/>
  <c r="F30"/>
  <c r="G53"/>
  <c r="G53" i="106"/>
  <c r="F12" i="145"/>
  <c r="J9" s="1"/>
  <c r="G53" i="93"/>
  <c r="G53" i="86"/>
  <c r="F12" i="132"/>
  <c r="G53"/>
  <c r="G53" i="104"/>
  <c r="G53" i="100"/>
  <c r="G53" i="129"/>
  <c r="G53" i="125"/>
  <c r="K89" i="164"/>
  <c r="F32" i="125"/>
  <c r="G53" i="133"/>
  <c r="G54" i="89"/>
  <c r="K25" i="164"/>
  <c r="K179"/>
  <c r="F32" i="89"/>
  <c r="B54" i="107"/>
  <c r="B49" i="95"/>
  <c r="B51" i="105"/>
  <c r="B49" i="138"/>
  <c r="B53" i="128"/>
  <c r="B49" i="91"/>
  <c r="G53" i="94"/>
  <c r="K157" i="164"/>
  <c r="K141"/>
  <c r="F32" i="94"/>
  <c r="B51" i="131"/>
  <c r="B54" i="142"/>
  <c r="B51" i="87"/>
  <c r="B54" i="111"/>
  <c r="B52" i="117"/>
  <c r="F12" i="141"/>
  <c r="G53" i="101"/>
  <c r="G53" i="110"/>
  <c r="F18"/>
  <c r="B56" i="114" s="1"/>
  <c r="F32" i="110"/>
  <c r="C36" i="142"/>
  <c r="J23" s="1"/>
  <c r="F9"/>
  <c r="K142" i="164" s="1"/>
  <c r="B36" i="142"/>
  <c r="J22" s="1"/>
  <c r="F10"/>
  <c r="F44" i="141"/>
  <c r="F48"/>
  <c r="G54"/>
  <c r="F55"/>
  <c r="G53"/>
  <c r="F32"/>
  <c r="F29"/>
  <c r="B36"/>
  <c r="J22" s="1"/>
  <c r="F10"/>
  <c r="C36" i="140"/>
  <c r="J23" s="1"/>
  <c r="F9"/>
  <c r="K128" i="164" s="1"/>
  <c r="B36" i="140"/>
  <c r="J22" s="1"/>
  <c r="F10"/>
  <c r="C36" i="139"/>
  <c r="J23" s="1"/>
  <c r="F9"/>
  <c r="F11" s="1"/>
  <c r="F52" s="1"/>
  <c r="F49"/>
  <c r="F13"/>
  <c r="F19"/>
  <c r="F54"/>
  <c r="F30"/>
  <c r="F53"/>
  <c r="B36"/>
  <c r="J22" s="1"/>
  <c r="G44"/>
  <c r="F33"/>
  <c r="C36" i="138"/>
  <c r="J23" s="1"/>
  <c r="F9"/>
  <c r="K51" i="164" s="1"/>
  <c r="B36" i="138"/>
  <c r="J22" s="1"/>
  <c r="F10"/>
  <c r="C36" i="137"/>
  <c r="J23" s="1"/>
  <c r="F18"/>
  <c r="F12"/>
  <c r="F55"/>
  <c r="F29"/>
  <c r="F32"/>
  <c r="F44"/>
  <c r="G54"/>
  <c r="F48"/>
  <c r="B36"/>
  <c r="F10"/>
  <c r="C36" i="136"/>
  <c r="J23" s="1"/>
  <c r="F9"/>
  <c r="K197" i="164" s="1"/>
  <c r="B36" i="136"/>
  <c r="J22" s="1"/>
  <c r="F10"/>
  <c r="B36" i="135"/>
  <c r="J22" s="1"/>
  <c r="F13"/>
  <c r="C36"/>
  <c r="J23" s="1"/>
  <c r="F9"/>
  <c r="F49"/>
  <c r="F19"/>
  <c r="C57" i="125" s="1"/>
  <c r="F30" i="135"/>
  <c r="G55"/>
  <c r="F54"/>
  <c r="G44"/>
  <c r="F33"/>
  <c r="C36" i="134"/>
  <c r="J23" s="1"/>
  <c r="F9"/>
  <c r="B36"/>
  <c r="J22" s="1"/>
  <c r="F10"/>
  <c r="F48" i="133"/>
  <c r="F55"/>
  <c r="F12"/>
  <c r="G54"/>
  <c r="F44"/>
  <c r="F32"/>
  <c r="F18"/>
  <c r="C36"/>
  <c r="J23" s="1"/>
  <c r="F29"/>
  <c r="B36"/>
  <c r="J22" s="1"/>
  <c r="F10"/>
  <c r="F48" i="132"/>
  <c r="F55"/>
  <c r="C36"/>
  <c r="J23" s="1"/>
  <c r="F18"/>
  <c r="F29"/>
  <c r="F32"/>
  <c r="F44"/>
  <c r="B36"/>
  <c r="J22" s="1"/>
  <c r="F10"/>
  <c r="C36" i="131"/>
  <c r="J23" s="1"/>
  <c r="F9"/>
  <c r="K147" i="164" s="1"/>
  <c r="B36" i="131"/>
  <c r="J22" s="1"/>
  <c r="F10"/>
  <c r="F29" i="130"/>
  <c r="F44"/>
  <c r="F48"/>
  <c r="G54"/>
  <c r="F55"/>
  <c r="F12"/>
  <c r="B36"/>
  <c r="J22" s="1"/>
  <c r="F10"/>
  <c r="F44" i="129"/>
  <c r="F12"/>
  <c r="F32"/>
  <c r="G54"/>
  <c r="F48"/>
  <c r="F29"/>
  <c r="C36"/>
  <c r="J23" s="1"/>
  <c r="F55"/>
  <c r="F18"/>
  <c r="B36"/>
  <c r="J22" s="1"/>
  <c r="F10"/>
  <c r="C36" i="128"/>
  <c r="J23" s="1"/>
  <c r="F9"/>
  <c r="B36"/>
  <c r="J22" s="1"/>
  <c r="F10"/>
  <c r="C36" i="127"/>
  <c r="J23" s="1"/>
  <c r="F9"/>
  <c r="K114" i="164" s="1"/>
  <c r="G55" i="127"/>
  <c r="F13"/>
  <c r="F33"/>
  <c r="F30"/>
  <c r="F53"/>
  <c r="G44"/>
  <c r="B36"/>
  <c r="J22" s="1"/>
  <c r="F49"/>
  <c r="F54"/>
  <c r="F19"/>
  <c r="C36" i="126"/>
  <c r="J23" s="1"/>
  <c r="F9"/>
  <c r="B36"/>
  <c r="J22" s="1"/>
  <c r="F10"/>
  <c r="F18" i="125"/>
  <c r="F48"/>
  <c r="C36"/>
  <c r="J23" s="1"/>
  <c r="F55"/>
  <c r="F12"/>
  <c r="G54"/>
  <c r="F29"/>
  <c r="B36"/>
  <c r="J22" s="1"/>
  <c r="F10"/>
  <c r="G53" i="122"/>
  <c r="F32"/>
  <c r="G54"/>
  <c r="F29"/>
  <c r="F48"/>
  <c r="F44"/>
  <c r="F18"/>
  <c r="C36"/>
  <c r="J23" s="1"/>
  <c r="F55"/>
  <c r="F12"/>
  <c r="B36"/>
  <c r="J22" s="1"/>
  <c r="F10"/>
  <c r="B36" i="123"/>
  <c r="J22" s="1"/>
  <c r="F10"/>
  <c r="G55" s="1"/>
  <c r="C36" i="121"/>
  <c r="J23" s="1"/>
  <c r="F9"/>
  <c r="K70" i="164" s="1"/>
  <c r="B36" i="121"/>
  <c r="J22" s="1"/>
  <c r="F10"/>
  <c r="C36" i="120"/>
  <c r="J23" s="1"/>
  <c r="F9"/>
  <c r="B36"/>
  <c r="J22" s="1"/>
  <c r="F10"/>
  <c r="C36" i="119"/>
  <c r="J23" s="1"/>
  <c r="F9"/>
  <c r="B36"/>
  <c r="J22" s="1"/>
  <c r="F10"/>
  <c r="C36" i="118"/>
  <c r="J23" s="1"/>
  <c r="F9"/>
  <c r="K82" i="164" s="1"/>
  <c r="B36" i="118"/>
  <c r="J22" s="1"/>
  <c r="F10"/>
  <c r="C36" i="117"/>
  <c r="J23" s="1"/>
  <c r="F9"/>
  <c r="B36"/>
  <c r="J22" s="1"/>
  <c r="F10"/>
  <c r="F48" i="124"/>
  <c r="F29"/>
  <c r="F18"/>
  <c r="B59" i="96" s="1"/>
  <c r="F55" i="124"/>
  <c r="F12"/>
  <c r="G54"/>
  <c r="F44"/>
  <c r="B36"/>
  <c r="J22" s="1"/>
  <c r="F10"/>
  <c r="C36" i="162"/>
  <c r="J23" s="1"/>
  <c r="F9"/>
  <c r="K80" i="164" s="1"/>
  <c r="B36" i="162"/>
  <c r="J22" s="1"/>
  <c r="F10"/>
  <c r="F48" i="116"/>
  <c r="G54"/>
  <c r="F12"/>
  <c r="F18"/>
  <c r="C36"/>
  <c r="J23" s="1"/>
  <c r="F55"/>
  <c r="F44"/>
  <c r="F32"/>
  <c r="F29"/>
  <c r="B36"/>
  <c r="J22" s="1"/>
  <c r="F10"/>
  <c r="F32" i="115"/>
  <c r="F29"/>
  <c r="F44"/>
  <c r="F48"/>
  <c r="G54"/>
  <c r="F55"/>
  <c r="F12"/>
  <c r="B36"/>
  <c r="J22" s="1"/>
  <c r="F10"/>
  <c r="C36" i="114"/>
  <c r="J23" s="1"/>
  <c r="F9"/>
  <c r="B36"/>
  <c r="J22" s="1"/>
  <c r="F10"/>
  <c r="C36" i="113"/>
  <c r="J23" s="1"/>
  <c r="F9"/>
  <c r="B36"/>
  <c r="J22" s="1"/>
  <c r="F10"/>
  <c r="C36" i="112"/>
  <c r="J23" s="1"/>
  <c r="F9"/>
  <c r="K42" i="164" s="1"/>
  <c r="B36" i="112"/>
  <c r="J22" s="1"/>
  <c r="F10"/>
  <c r="F18" i="111"/>
  <c r="B57" i="118" s="1"/>
  <c r="F55" i="111"/>
  <c r="F12"/>
  <c r="C36"/>
  <c r="J23" s="1"/>
  <c r="G53"/>
  <c r="F44"/>
  <c r="F48"/>
  <c r="G54"/>
  <c r="F29"/>
  <c r="B36"/>
  <c r="J22" s="1"/>
  <c r="F10"/>
  <c r="F12" i="110"/>
  <c r="F55"/>
  <c r="C36"/>
  <c r="J23" s="1"/>
  <c r="F29"/>
  <c r="F44"/>
  <c r="G54"/>
  <c r="F48"/>
  <c r="B36"/>
  <c r="F10"/>
  <c r="F54" i="109"/>
  <c r="F32"/>
  <c r="F34" s="1"/>
  <c r="F48"/>
  <c r="C36"/>
  <c r="J23" s="1"/>
  <c r="F53"/>
  <c r="F29"/>
  <c r="G54"/>
  <c r="F44"/>
  <c r="G44"/>
  <c r="F12"/>
  <c r="F18"/>
  <c r="B59" i="119" s="1"/>
  <c r="F55" i="109"/>
  <c r="G55"/>
  <c r="F11"/>
  <c r="F49"/>
  <c r="F13"/>
  <c r="F19"/>
  <c r="C59" i="119" s="1"/>
  <c r="C36" i="108"/>
  <c r="J23" s="1"/>
  <c r="F9"/>
  <c r="K46" i="164" s="1"/>
  <c r="B36" i="108"/>
  <c r="J22" s="1"/>
  <c r="F10"/>
  <c r="C36" i="107"/>
  <c r="J23" s="1"/>
  <c r="F9"/>
  <c r="B36"/>
  <c r="J22" s="1"/>
  <c r="F10"/>
  <c r="F48" i="106"/>
  <c r="F32"/>
  <c r="F55"/>
  <c r="F44"/>
  <c r="F18"/>
  <c r="B58" i="131" s="1"/>
  <c r="F29" i="106"/>
  <c r="C36"/>
  <c r="J23" s="1"/>
  <c r="G54"/>
  <c r="F12"/>
  <c r="B36"/>
  <c r="J22" s="1"/>
  <c r="F10"/>
  <c r="C36" i="105"/>
  <c r="J23" s="1"/>
  <c r="F9"/>
  <c r="K163" i="164" s="1"/>
  <c r="F49" i="105"/>
  <c r="F33"/>
  <c r="F54"/>
  <c r="G44"/>
  <c r="F53"/>
  <c r="F13"/>
  <c r="B36"/>
  <c r="J22" s="1"/>
  <c r="F30"/>
  <c r="F19"/>
  <c r="C59" i="121" s="1"/>
  <c r="G54" i="104"/>
  <c r="F12"/>
  <c r="F32"/>
  <c r="F48"/>
  <c r="C36"/>
  <c r="J23" s="1"/>
  <c r="F55"/>
  <c r="F44"/>
  <c r="F18"/>
  <c r="F29"/>
  <c r="B36"/>
  <c r="J22" s="1"/>
  <c r="F10"/>
  <c r="C36" i="103"/>
  <c r="J23" s="1"/>
  <c r="F9"/>
  <c r="K136" i="164" s="1"/>
  <c r="B36" i="103"/>
  <c r="J22" s="1"/>
  <c r="F10"/>
  <c r="C36" i="102"/>
  <c r="J23" s="1"/>
  <c r="F9"/>
  <c r="K198" i="164" s="1"/>
  <c r="B36" i="102"/>
  <c r="J22" s="1"/>
  <c r="F10"/>
  <c r="F18" i="101"/>
  <c r="G54"/>
  <c r="F44"/>
  <c r="C36"/>
  <c r="J23" s="1"/>
  <c r="F48"/>
  <c r="F29"/>
  <c r="F32"/>
  <c r="F55"/>
  <c r="F12"/>
  <c r="B36"/>
  <c r="J22" s="1"/>
  <c r="F10"/>
  <c r="F29" i="100"/>
  <c r="F18"/>
  <c r="F44"/>
  <c r="F32"/>
  <c r="F48"/>
  <c r="F12"/>
  <c r="C36"/>
  <c r="J23" s="1"/>
  <c r="G54"/>
  <c r="F55"/>
  <c r="B36"/>
  <c r="J22" s="1"/>
  <c r="F10"/>
  <c r="C36" i="99"/>
  <c r="J23" s="1"/>
  <c r="F9"/>
  <c r="B36"/>
  <c r="J22" s="1"/>
  <c r="F10"/>
  <c r="C36" i="98"/>
  <c r="J23" s="1"/>
  <c r="F9"/>
  <c r="K28" i="164" s="1"/>
  <c r="B36" i="98"/>
  <c r="J22" s="1"/>
  <c r="F10"/>
  <c r="C36" i="97"/>
  <c r="J23" s="1"/>
  <c r="F9"/>
  <c r="K117" i="164" s="1"/>
  <c r="B36" i="97"/>
  <c r="J22" s="1"/>
  <c r="F10"/>
  <c r="C36" i="96"/>
  <c r="J23" s="1"/>
  <c r="F9"/>
  <c r="K72" i="164" s="1"/>
  <c r="B36" i="96"/>
  <c r="J22" s="1"/>
  <c r="F10"/>
  <c r="C36" i="95"/>
  <c r="J23" s="1"/>
  <c r="F9"/>
  <c r="K62" i="164" s="1"/>
  <c r="B36" i="95"/>
  <c r="J22" s="1"/>
  <c r="F10"/>
  <c r="F29" i="145"/>
  <c r="C36"/>
  <c r="J23" s="1"/>
  <c r="G53"/>
  <c r="F44"/>
  <c r="G54"/>
  <c r="F55"/>
  <c r="F18"/>
  <c r="B58" i="135" s="1"/>
  <c r="F32" i="145"/>
  <c r="F48"/>
  <c r="B36"/>
  <c r="J22" s="1"/>
  <c r="F10"/>
  <c r="C36" i="94"/>
  <c r="J23" s="1"/>
  <c r="F29"/>
  <c r="F44"/>
  <c r="F48"/>
  <c r="G54"/>
  <c r="F55"/>
  <c r="F12"/>
  <c r="B36"/>
  <c r="J22" s="1"/>
  <c r="F10"/>
  <c r="C36" i="93"/>
  <c r="J23" s="1"/>
  <c r="F18"/>
  <c r="B57" i="89" s="1"/>
  <c r="F29" i="93"/>
  <c r="F32"/>
  <c r="F44"/>
  <c r="G54"/>
  <c r="F48"/>
  <c r="F55"/>
  <c r="F12"/>
  <c r="B36"/>
  <c r="J22" s="1"/>
  <c r="F10"/>
  <c r="C36" i="92"/>
  <c r="J23" s="1"/>
  <c r="F9"/>
  <c r="K54" i="164" s="1"/>
  <c r="B36" i="92"/>
  <c r="J22" s="1"/>
  <c r="F10"/>
  <c r="C36" i="91"/>
  <c r="J23" s="1"/>
  <c r="F9"/>
  <c r="K86" i="164" s="1"/>
  <c r="B36" i="91"/>
  <c r="J22" s="1"/>
  <c r="F10"/>
  <c r="F33" i="90"/>
  <c r="F49"/>
  <c r="C36"/>
  <c r="J23" s="1"/>
  <c r="F9"/>
  <c r="K150" i="164" s="1"/>
  <c r="F54" i="90"/>
  <c r="F53"/>
  <c r="G55"/>
  <c r="G44"/>
  <c r="F13"/>
  <c r="F19"/>
  <c r="F29" i="89"/>
  <c r="F48"/>
  <c r="G53"/>
  <c r="F55"/>
  <c r="F18"/>
  <c r="F44"/>
  <c r="F12"/>
  <c r="B36"/>
  <c r="J22" s="1"/>
  <c r="F10"/>
  <c r="C36" i="88"/>
  <c r="J23" s="1"/>
  <c r="F9"/>
  <c r="B36"/>
  <c r="J22" s="1"/>
  <c r="F10"/>
  <c r="C36" i="87"/>
  <c r="J23" s="1"/>
  <c r="F9"/>
  <c r="K148" i="164" s="1"/>
  <c r="B36" i="87"/>
  <c r="J22" s="1"/>
  <c r="F10"/>
  <c r="C36" i="86"/>
  <c r="J23" s="1"/>
  <c r="F12"/>
  <c r="F18"/>
  <c r="F55"/>
  <c r="F32"/>
  <c r="F29"/>
  <c r="F44"/>
  <c r="G54"/>
  <c r="F48"/>
  <c r="B36"/>
  <c r="J22" s="1"/>
  <c r="F10"/>
  <c r="F18" i="3"/>
  <c r="F29"/>
  <c r="F44"/>
  <c r="F48"/>
  <c r="G53"/>
  <c r="F55"/>
  <c r="F12"/>
  <c r="B36"/>
  <c r="J22" s="1"/>
  <c r="F10"/>
  <c r="C35" i="143"/>
  <c r="F9" s="1"/>
  <c r="B35"/>
  <c r="F10" s="1"/>
  <c r="C24"/>
  <c r="B24"/>
  <c r="C22"/>
  <c r="J25" s="1"/>
  <c r="B22"/>
  <c r="J24" s="1"/>
  <c r="C17"/>
  <c r="B17"/>
  <c r="C16"/>
  <c r="B16"/>
  <c r="C14"/>
  <c r="B14"/>
  <c r="C13"/>
  <c r="B13"/>
  <c r="C11"/>
  <c r="V35" i="160" s="1"/>
  <c r="B11" i="143"/>
  <c r="Q35" i="160" s="1"/>
  <c r="B7" i="143"/>
  <c r="J25" i="141"/>
  <c r="J22" i="137"/>
  <c r="J25"/>
  <c r="J24" i="136"/>
  <c r="J25" i="135"/>
  <c r="J24"/>
  <c r="J25" i="134"/>
  <c r="J24"/>
  <c r="J24" i="133"/>
  <c r="J24" i="132"/>
  <c r="J25" i="131"/>
  <c r="J24" i="129"/>
  <c r="J24" i="128"/>
  <c r="J24" i="126"/>
  <c r="J24" i="120"/>
  <c r="J25" i="119"/>
  <c r="J25" i="118"/>
  <c r="J24" i="124"/>
  <c r="J23" i="123"/>
  <c r="J24" i="162"/>
  <c r="J24" i="115"/>
  <c r="J24" i="114"/>
  <c r="J25" i="113"/>
  <c r="J24" i="112"/>
  <c r="J22" i="110"/>
  <c r="J25" i="109"/>
  <c r="J24" i="107"/>
  <c r="J25" i="106"/>
  <c r="J25" i="103"/>
  <c r="J24" i="102"/>
  <c r="J25" i="100"/>
  <c r="J24" i="98"/>
  <c r="J24" i="97"/>
  <c r="J24" i="145"/>
  <c r="J25" i="91"/>
  <c r="J25" i="90"/>
  <c r="J24"/>
  <c r="J25" i="89"/>
  <c r="J25" i="88"/>
  <c r="J24" i="87"/>
  <c r="J30" i="143"/>
  <c r="J18"/>
  <c r="J17"/>
  <c r="J31"/>
  <c r="J27"/>
  <c r="J21"/>
  <c r="J31" i="142"/>
  <c r="J30"/>
  <c r="J27"/>
  <c r="J18"/>
  <c r="J17"/>
  <c r="J24"/>
  <c r="J25"/>
  <c r="J21"/>
  <c r="J31" i="141"/>
  <c r="J30"/>
  <c r="J27"/>
  <c r="J18"/>
  <c r="J24"/>
  <c r="J21"/>
  <c r="J17"/>
  <c r="J31" i="140"/>
  <c r="J30"/>
  <c r="J27"/>
  <c r="J18"/>
  <c r="J17"/>
  <c r="J24"/>
  <c r="J25"/>
  <c r="J21"/>
  <c r="J31" i="139"/>
  <c r="J30"/>
  <c r="J26"/>
  <c r="J17"/>
  <c r="J27"/>
  <c r="J24"/>
  <c r="J25"/>
  <c r="J21"/>
  <c r="J18"/>
  <c r="J31" i="138"/>
  <c r="J30"/>
  <c r="J27"/>
  <c r="J18"/>
  <c r="J26"/>
  <c r="J25"/>
  <c r="J24"/>
  <c r="J21"/>
  <c r="J17"/>
  <c r="J30" i="137"/>
  <c r="J27"/>
  <c r="J17"/>
  <c r="J31"/>
  <c r="J24"/>
  <c r="J21"/>
  <c r="J18"/>
  <c r="J31" i="136"/>
  <c r="J30"/>
  <c r="J27"/>
  <c r="J26"/>
  <c r="J18"/>
  <c r="J17"/>
  <c r="J25"/>
  <c r="J21"/>
  <c r="J31" i="135"/>
  <c r="J27"/>
  <c r="J18"/>
  <c r="J30"/>
  <c r="J26"/>
  <c r="J21"/>
  <c r="J17"/>
  <c r="J30" i="134"/>
  <c r="J27"/>
  <c r="J18"/>
  <c r="J31"/>
  <c r="J21"/>
  <c r="J17"/>
  <c r="J31" i="133"/>
  <c r="J30"/>
  <c r="J27"/>
  <c r="J26"/>
  <c r="J18"/>
  <c r="J17"/>
  <c r="J25"/>
  <c r="J21"/>
  <c r="J31" i="132"/>
  <c r="J30"/>
  <c r="J26"/>
  <c r="J18"/>
  <c r="J27"/>
  <c r="J25"/>
  <c r="J21"/>
  <c r="J17"/>
  <c r="J31" i="131"/>
  <c r="J30"/>
  <c r="J27"/>
  <c r="J17"/>
  <c r="J26"/>
  <c r="J24"/>
  <c r="J21"/>
  <c r="J18"/>
  <c r="J30" i="130"/>
  <c r="J27"/>
  <c r="J26"/>
  <c r="J17"/>
  <c r="J31"/>
  <c r="J24"/>
  <c r="J25"/>
  <c r="J21"/>
  <c r="J18"/>
  <c r="J31" i="129"/>
  <c r="J30"/>
  <c r="J27"/>
  <c r="J18"/>
  <c r="J17"/>
  <c r="J25"/>
  <c r="J21"/>
  <c r="J31" i="128"/>
  <c r="J30"/>
  <c r="J18"/>
  <c r="J17"/>
  <c r="J27"/>
  <c r="J25"/>
  <c r="J21"/>
  <c r="J31" i="127"/>
  <c r="J30"/>
  <c r="J27"/>
  <c r="J18"/>
  <c r="J17"/>
  <c r="J25"/>
  <c r="J24"/>
  <c r="J21"/>
  <c r="J31" i="126"/>
  <c r="J30"/>
  <c r="J27"/>
  <c r="J18"/>
  <c r="J25"/>
  <c r="J21"/>
  <c r="J17"/>
  <c r="J30" i="125"/>
  <c r="J27"/>
  <c r="J18"/>
  <c r="J17"/>
  <c r="J31"/>
  <c r="J25"/>
  <c r="J24"/>
  <c r="J21"/>
  <c r="J31" i="122"/>
  <c r="J30"/>
  <c r="J27"/>
  <c r="J26"/>
  <c r="J17"/>
  <c r="J24"/>
  <c r="J25"/>
  <c r="J21"/>
  <c r="J18"/>
  <c r="J31" i="121"/>
  <c r="J30"/>
  <c r="J27"/>
  <c r="J26"/>
  <c r="J18"/>
  <c r="J17"/>
  <c r="J24"/>
  <c r="J25"/>
  <c r="J21"/>
  <c r="J31" i="120"/>
  <c r="J30"/>
  <c r="J26"/>
  <c r="J17"/>
  <c r="J27"/>
  <c r="J25"/>
  <c r="J21"/>
  <c r="J18"/>
  <c r="J31" i="119"/>
  <c r="J30"/>
  <c r="J27"/>
  <c r="J26"/>
  <c r="J18"/>
  <c r="J17"/>
  <c r="J24"/>
  <c r="J21"/>
  <c r="J31" i="118"/>
  <c r="J30"/>
  <c r="J27"/>
  <c r="J18"/>
  <c r="J17"/>
  <c r="J24"/>
  <c r="J21"/>
  <c r="J30" i="117"/>
  <c r="J27"/>
  <c r="J18"/>
  <c r="J17"/>
  <c r="J31"/>
  <c r="J25"/>
  <c r="J24"/>
  <c r="J21"/>
  <c r="J31" i="124"/>
  <c r="J30"/>
  <c r="J27"/>
  <c r="J26"/>
  <c r="J18"/>
  <c r="J17"/>
  <c r="J25"/>
  <c r="J21"/>
  <c r="G45" i="123"/>
  <c r="J31" s="1"/>
  <c r="F45"/>
  <c r="J30" s="1"/>
  <c r="G42"/>
  <c r="F42"/>
  <c r="J27" s="1"/>
  <c r="G41"/>
  <c r="F41"/>
  <c r="J26" s="1"/>
  <c r="F38"/>
  <c r="F37"/>
  <c r="F36"/>
  <c r="J18" s="1"/>
  <c r="F35"/>
  <c r="J17" s="1"/>
  <c r="J24"/>
  <c r="J25"/>
  <c r="J21"/>
  <c r="F7"/>
  <c r="J31" i="162"/>
  <c r="J30"/>
  <c r="J27"/>
  <c r="J26"/>
  <c r="J18"/>
  <c r="J17"/>
  <c r="J25"/>
  <c r="J21"/>
  <c r="J31" i="116"/>
  <c r="J30"/>
  <c r="J27"/>
  <c r="J18"/>
  <c r="J17"/>
  <c r="J26"/>
  <c r="J24"/>
  <c r="J25"/>
  <c r="J21"/>
  <c r="J31" i="115"/>
  <c r="J30"/>
  <c r="J26"/>
  <c r="J18"/>
  <c r="J17"/>
  <c r="J27"/>
  <c r="J25"/>
  <c r="J21"/>
  <c r="J30" i="114"/>
  <c r="J27"/>
  <c r="J26"/>
  <c r="J18"/>
  <c r="J17"/>
  <c r="J31"/>
  <c r="J25"/>
  <c r="J21"/>
  <c r="J31" i="113"/>
  <c r="J30"/>
  <c r="J18"/>
  <c r="J27"/>
  <c r="J24"/>
  <c r="J21"/>
  <c r="J17"/>
  <c r="J31" i="112"/>
  <c r="J30"/>
  <c r="J18"/>
  <c r="J17"/>
  <c r="J27"/>
  <c r="J25"/>
  <c r="J21"/>
  <c r="J31" i="111"/>
  <c r="J30"/>
  <c r="J27"/>
  <c r="J26"/>
  <c r="J18"/>
  <c r="J17"/>
  <c r="J25"/>
  <c r="J24"/>
  <c r="J21"/>
  <c r="J31" i="110"/>
  <c r="J30"/>
  <c r="J27"/>
  <c r="J18"/>
  <c r="J17"/>
  <c r="J24"/>
  <c r="J25"/>
  <c r="J21"/>
  <c r="J31" i="109"/>
  <c r="J30"/>
  <c r="J27"/>
  <c r="J18"/>
  <c r="J17"/>
  <c r="J24"/>
  <c r="J21"/>
  <c r="J31" i="108"/>
  <c r="J30"/>
  <c r="J27"/>
  <c r="J26"/>
  <c r="J18"/>
  <c r="J17"/>
  <c r="J24"/>
  <c r="J25"/>
  <c r="J21"/>
  <c r="J31" i="107"/>
  <c r="J30"/>
  <c r="J18"/>
  <c r="J27"/>
  <c r="J26"/>
  <c r="J25"/>
  <c r="J21"/>
  <c r="J17"/>
  <c r="J31" i="106"/>
  <c r="J30"/>
  <c r="J27"/>
  <c r="J18"/>
  <c r="J26"/>
  <c r="J24"/>
  <c r="J21"/>
  <c r="J17"/>
  <c r="J31" i="105"/>
  <c r="J30"/>
  <c r="J27"/>
  <c r="J18"/>
  <c r="J17"/>
  <c r="J24"/>
  <c r="J25"/>
  <c r="J21"/>
  <c r="J31" i="104"/>
  <c r="J30"/>
  <c r="J18"/>
  <c r="J17"/>
  <c r="J27"/>
  <c r="J26"/>
  <c r="J24"/>
  <c r="J25"/>
  <c r="J21"/>
  <c r="J31" i="103"/>
  <c r="J30"/>
  <c r="J27"/>
  <c r="J18"/>
  <c r="J17"/>
  <c r="J24"/>
  <c r="J21"/>
  <c r="J31" i="102"/>
  <c r="J30"/>
  <c r="J27"/>
  <c r="J18"/>
  <c r="J17"/>
  <c r="J26"/>
  <c r="J25"/>
  <c r="J21"/>
  <c r="J30" i="101"/>
  <c r="J27"/>
  <c r="J26"/>
  <c r="J18"/>
  <c r="J17"/>
  <c r="J31"/>
  <c r="J24"/>
  <c r="J25"/>
  <c r="J21"/>
  <c r="J31" i="100"/>
  <c r="J30"/>
  <c r="J27"/>
  <c r="J26"/>
  <c r="J18"/>
  <c r="J24"/>
  <c r="J21"/>
  <c r="J17"/>
  <c r="J30" i="99"/>
  <c r="J27"/>
  <c r="J26"/>
  <c r="J17"/>
  <c r="J31"/>
  <c r="J24"/>
  <c r="J25"/>
  <c r="J21"/>
  <c r="J18"/>
  <c r="J31" i="98"/>
  <c r="J30"/>
  <c r="J27"/>
  <c r="J18"/>
  <c r="J17"/>
  <c r="J25"/>
  <c r="J21"/>
  <c r="J31" i="97"/>
  <c r="J30"/>
  <c r="J18"/>
  <c r="J17"/>
  <c r="J27"/>
  <c r="J26"/>
  <c r="J25"/>
  <c r="J21"/>
  <c r="J30" i="95"/>
  <c r="J27"/>
  <c r="J31"/>
  <c r="J24"/>
  <c r="J25"/>
  <c r="J21"/>
  <c r="J18"/>
  <c r="J17"/>
  <c r="J31" i="145"/>
  <c r="J30"/>
  <c r="J27"/>
  <c r="J26"/>
  <c r="J18"/>
  <c r="J17"/>
  <c r="J25"/>
  <c r="J21"/>
  <c r="J31" i="94"/>
  <c r="J30"/>
  <c r="J27"/>
  <c r="J18"/>
  <c r="J17"/>
  <c r="J24"/>
  <c r="J25"/>
  <c r="J21"/>
  <c r="J31" i="93"/>
  <c r="J30"/>
  <c r="J18"/>
  <c r="J27"/>
  <c r="J24"/>
  <c r="J25"/>
  <c r="J21"/>
  <c r="J17"/>
  <c r="J30" i="92"/>
  <c r="J18"/>
  <c r="J17"/>
  <c r="J31"/>
  <c r="J27"/>
  <c r="J24"/>
  <c r="J25"/>
  <c r="J21"/>
  <c r="J31" i="91"/>
  <c r="J30"/>
  <c r="J27"/>
  <c r="J18"/>
  <c r="J17"/>
  <c r="J24"/>
  <c r="J21"/>
  <c r="J31" i="90"/>
  <c r="J30"/>
  <c r="J27"/>
  <c r="J26"/>
  <c r="J21"/>
  <c r="J18"/>
  <c r="J17"/>
  <c r="J31" i="89"/>
  <c r="J27"/>
  <c r="J18"/>
  <c r="J30"/>
  <c r="J26"/>
  <c r="J24"/>
  <c r="J21"/>
  <c r="J17"/>
  <c r="J31" i="88"/>
  <c r="J30"/>
  <c r="J27"/>
  <c r="J18"/>
  <c r="J17"/>
  <c r="J24"/>
  <c r="J21"/>
  <c r="J31" i="87"/>
  <c r="J30"/>
  <c r="J27"/>
  <c r="J18"/>
  <c r="J17"/>
  <c r="J25"/>
  <c r="J21"/>
  <c r="J31" i="86"/>
  <c r="J27"/>
  <c r="J18"/>
  <c r="J30"/>
  <c r="J26"/>
  <c r="J25"/>
  <c r="J24"/>
  <c r="J21"/>
  <c r="J17"/>
  <c r="J31" i="3"/>
  <c r="J30"/>
  <c r="J27"/>
  <c r="J18"/>
  <c r="J26"/>
  <c r="J24"/>
  <c r="J25"/>
  <c r="J21"/>
  <c r="J17"/>
  <c r="J31" i="96"/>
  <c r="J30"/>
  <c r="J27"/>
  <c r="J18"/>
  <c r="J17"/>
  <c r="J25"/>
  <c r="J24"/>
  <c r="J21"/>
  <c r="C59" i="142" l="1"/>
  <c r="C59" i="104"/>
  <c r="B59" i="139"/>
  <c r="B58" i="125"/>
  <c r="B57" i="145"/>
  <c r="B58" i="127"/>
  <c r="B60" i="129"/>
  <c r="B57" i="135"/>
  <c r="B59" i="162"/>
  <c r="B57" i="88"/>
  <c r="B55" i="93"/>
  <c r="B58" i="133"/>
  <c r="B55" i="91"/>
  <c r="B57" i="138"/>
  <c r="B58" i="90"/>
  <c r="B55" i="143"/>
  <c r="K151" i="164"/>
  <c r="K58"/>
  <c r="H58" s="1"/>
  <c r="K180"/>
  <c r="B54" i="122"/>
  <c r="B58" i="104"/>
  <c r="B55" i="95"/>
  <c r="B56" i="116"/>
  <c r="B58" i="124"/>
  <c r="B55" i="88"/>
  <c r="B58" i="112"/>
  <c r="B59" i="136"/>
  <c r="B57" i="131"/>
  <c r="C58" i="123"/>
  <c r="C57" i="102"/>
  <c r="K11" i="164"/>
  <c r="K191"/>
  <c r="B57" i="114"/>
  <c r="B56" i="135"/>
  <c r="B58" i="118"/>
  <c r="B58" i="140"/>
  <c r="B58" i="109"/>
  <c r="B56" i="89"/>
  <c r="B58" i="103"/>
  <c r="B58" i="136"/>
  <c r="C56" i="125"/>
  <c r="C58" i="91"/>
  <c r="B56" i="95"/>
  <c r="B57" i="136"/>
  <c r="K44" i="164"/>
  <c r="B56" i="113"/>
  <c r="B57" i="128"/>
  <c r="K123" i="164"/>
  <c r="K122"/>
  <c r="K100"/>
  <c r="K77"/>
  <c r="K59"/>
  <c r="K66"/>
  <c r="K56"/>
  <c r="C53" i="126"/>
  <c r="C60" i="100"/>
  <c r="C56" i="139"/>
  <c r="K187" i="164"/>
  <c r="K145"/>
  <c r="K73"/>
  <c r="B54" i="126"/>
  <c r="B58" i="108"/>
  <c r="B56" i="134"/>
  <c r="B57" i="91"/>
  <c r="B54" i="134"/>
  <c r="B56" i="126"/>
  <c r="B55" i="120"/>
  <c r="C55" i="89"/>
  <c r="C56" i="117"/>
  <c r="B56" i="90"/>
  <c r="B54" i="143"/>
  <c r="B55" i="117"/>
  <c r="B57" i="104"/>
  <c r="B55" i="139"/>
  <c r="B58" i="119"/>
  <c r="K204" i="164"/>
  <c r="B57" i="87"/>
  <c r="B56" i="102"/>
  <c r="F31" i="109"/>
  <c r="C53" i="135"/>
  <c r="C57" i="140"/>
  <c r="B53" i="135"/>
  <c r="B57" i="140"/>
  <c r="B55" i="134"/>
  <c r="B57" i="99"/>
  <c r="K79" i="164"/>
  <c r="K131"/>
  <c r="C57" i="101"/>
  <c r="C57" i="97"/>
  <c r="K8" i="164"/>
  <c r="K133"/>
  <c r="K143"/>
  <c r="K121"/>
  <c r="K202"/>
  <c r="C56" i="138"/>
  <c r="C59" i="100"/>
  <c r="B55" i="113"/>
  <c r="B55" i="127"/>
  <c r="B56" i="86"/>
  <c r="B54" i="91"/>
  <c r="B57" i="92"/>
  <c r="B56" i="97"/>
  <c r="B57" i="108"/>
  <c r="K23" i="164"/>
  <c r="K95"/>
  <c r="K184"/>
  <c r="K43"/>
  <c r="B54" i="123"/>
  <c r="B56" i="104"/>
  <c r="K87" i="164"/>
  <c r="K135"/>
  <c r="K199"/>
  <c r="K168"/>
  <c r="K65"/>
  <c r="K192"/>
  <c r="B52" i="95"/>
  <c r="B55" i="102"/>
  <c r="B55" i="90"/>
  <c r="B56" i="112"/>
  <c r="B52" i="129"/>
  <c r="B52" i="115"/>
  <c r="B52" i="101"/>
  <c r="B50" i="128"/>
  <c r="B54" i="109"/>
  <c r="K107" i="164"/>
  <c r="K38"/>
  <c r="B53" i="90"/>
  <c r="B54" i="95"/>
  <c r="B55" i="123"/>
  <c r="B57" i="107"/>
  <c r="K196" i="164"/>
  <c r="K149"/>
  <c r="K9"/>
  <c r="K32"/>
  <c r="K170"/>
  <c r="B54" i="136"/>
  <c r="B55" i="132"/>
  <c r="B54" i="125"/>
  <c r="B55" i="145"/>
  <c r="C36" i="143"/>
  <c r="J23" s="1"/>
  <c r="K189" i="164"/>
  <c r="K88"/>
  <c r="K81"/>
  <c r="B56" i="94"/>
  <c r="B55" i="105"/>
  <c r="C55" i="128"/>
  <c r="C52" i="93"/>
  <c r="C54" i="115"/>
  <c r="C55" i="135"/>
  <c r="K55" i="164"/>
  <c r="K183"/>
  <c r="K175"/>
  <c r="B53" i="113"/>
  <c r="B56" i="103"/>
  <c r="B55" i="138"/>
  <c r="K90" i="164"/>
  <c r="K61"/>
  <c r="K118"/>
  <c r="K132"/>
  <c r="K12"/>
  <c r="K84"/>
  <c r="G54" i="123"/>
  <c r="K158" i="164"/>
  <c r="B54" i="105"/>
  <c r="B56" i="98"/>
  <c r="K130" i="164"/>
  <c r="B55" i="97"/>
  <c r="B53" i="143"/>
  <c r="B55" i="133"/>
  <c r="B56" i="141"/>
  <c r="K99" i="164"/>
  <c r="K75"/>
  <c r="K113"/>
  <c r="K155"/>
  <c r="B49" i="113"/>
  <c r="B50" i="122"/>
  <c r="B52" i="143"/>
  <c r="B53" i="119"/>
  <c r="B56" i="87"/>
  <c r="B49" i="139"/>
  <c r="B53" i="141"/>
  <c r="K20" i="164"/>
  <c r="K93"/>
  <c r="K119"/>
  <c r="K24"/>
  <c r="F11" i="90"/>
  <c r="F52" s="1"/>
  <c r="C49" i="127"/>
  <c r="C52" i="116"/>
  <c r="C54" i="131"/>
  <c r="C54" i="104"/>
  <c r="C52" i="103"/>
  <c r="B52" i="124"/>
  <c r="B50" i="127"/>
  <c r="B50" i="129"/>
  <c r="B54" i="112"/>
  <c r="B55" i="87"/>
  <c r="B51" i="128"/>
  <c r="K71" i="164"/>
  <c r="K35"/>
  <c r="K94"/>
  <c r="K104"/>
  <c r="K13"/>
  <c r="K146"/>
  <c r="K30"/>
  <c r="K140"/>
  <c r="K126"/>
  <c r="K96"/>
  <c r="K47"/>
  <c r="K103"/>
  <c r="K45"/>
  <c r="C55" i="109"/>
  <c r="C52" i="87"/>
  <c r="C49" i="86"/>
  <c r="C52" i="134"/>
  <c r="C53" i="140"/>
  <c r="B49" i="114"/>
  <c r="B50" i="95"/>
  <c r="B51" i="143"/>
  <c r="B49" i="106"/>
  <c r="K167" i="164"/>
  <c r="K156"/>
  <c r="K97"/>
  <c r="C55" i="131"/>
  <c r="C55" i="103"/>
  <c r="K57" i="164"/>
  <c r="K17"/>
  <c r="B54" i="139"/>
  <c r="B53" i="122"/>
  <c r="B52" i="111"/>
  <c r="B51" i="100"/>
  <c r="B54" i="119"/>
  <c r="B53" i="139"/>
  <c r="B53" i="162"/>
  <c r="B53" i="88"/>
  <c r="B50" i="97"/>
  <c r="B52" i="112"/>
  <c r="B51" i="3"/>
  <c r="B50" i="123"/>
  <c r="B52" i="108"/>
  <c r="B49" i="87"/>
  <c r="B52" i="121"/>
  <c r="B50" i="92"/>
  <c r="B50" i="90"/>
  <c r="B53" i="103"/>
  <c r="B52" i="86"/>
  <c r="B51" i="114"/>
  <c r="B49" i="103"/>
  <c r="B49" i="102"/>
  <c r="B53" i="100"/>
  <c r="B52" i="137"/>
  <c r="K69" i="164"/>
  <c r="K53"/>
  <c r="K159"/>
  <c r="K190"/>
  <c r="K129"/>
  <c r="B55" i="101"/>
  <c r="B55" i="92"/>
  <c r="C52" i="96"/>
  <c r="C50" i="132"/>
  <c r="C50" i="136"/>
  <c r="C53" i="137"/>
  <c r="C52" i="113"/>
  <c r="C51" i="125"/>
  <c r="B52" i="113"/>
  <c r="B53" i="137"/>
  <c r="B52" i="96"/>
  <c r="B51" i="125"/>
  <c r="B50" i="132"/>
  <c r="B50" i="136"/>
  <c r="B52" i="120"/>
  <c r="B51" i="104"/>
  <c r="B56" i="96"/>
  <c r="B49" i="125"/>
  <c r="B51" i="101"/>
  <c r="B49" i="130"/>
  <c r="K10" i="164"/>
  <c r="K181"/>
  <c r="K152"/>
  <c r="K201"/>
  <c r="C53" i="94"/>
  <c r="C49" i="132"/>
  <c r="C51" i="89"/>
  <c r="C53" i="92"/>
  <c r="K205" i="164"/>
  <c r="K144"/>
  <c r="K127"/>
  <c r="K134"/>
  <c r="K40"/>
  <c r="K98"/>
  <c r="H98" s="1"/>
  <c r="K200"/>
  <c r="H200" s="1"/>
  <c r="K83"/>
  <c r="H83" s="1"/>
  <c r="K63"/>
  <c r="H63" s="1"/>
  <c r="K153"/>
  <c r="H153" s="1"/>
  <c r="K125"/>
  <c r="H125" s="1"/>
  <c r="K91"/>
  <c r="H91" s="1"/>
  <c r="K92"/>
  <c r="H92" s="1"/>
  <c r="K74"/>
  <c r="H74" s="1"/>
  <c r="K16"/>
  <c r="H16" s="1"/>
  <c r="B53" i="87"/>
  <c r="B50" i="89"/>
  <c r="B49" i="93"/>
  <c r="B55" i="140"/>
  <c r="B51" i="145"/>
  <c r="B53" i="86"/>
  <c r="K185" i="164"/>
  <c r="K101"/>
  <c r="K194"/>
  <c r="K78"/>
  <c r="K26"/>
  <c r="K171"/>
  <c r="K178"/>
  <c r="K116"/>
  <c r="K64"/>
  <c r="K48"/>
  <c r="B53" i="116"/>
  <c r="B50" i="93"/>
  <c r="B49" i="135"/>
  <c r="B50" i="99"/>
  <c r="B50" i="143"/>
  <c r="B53" i="104"/>
  <c r="B56" i="119"/>
  <c r="K29" i="164"/>
  <c r="K60"/>
  <c r="K203"/>
  <c r="B49" i="105"/>
  <c r="B52" i="89"/>
  <c r="B51" i="134"/>
  <c r="B51" i="109"/>
  <c r="B54" i="103"/>
  <c r="K111" i="164"/>
  <c r="K166"/>
  <c r="K165"/>
  <c r="K102"/>
  <c r="B51" i="107"/>
  <c r="B52" i="106"/>
  <c r="B55" i="100"/>
  <c r="B51" i="102"/>
  <c r="B50" i="138"/>
  <c r="B49" i="129"/>
  <c r="B49" i="120"/>
  <c r="B53" i="112"/>
  <c r="B51" i="108"/>
  <c r="B51" i="115"/>
  <c r="B49" i="122"/>
  <c r="K41" i="164"/>
  <c r="K173"/>
  <c r="K124"/>
  <c r="K39"/>
  <c r="K105"/>
  <c r="K50"/>
  <c r="K76"/>
  <c r="B50" i="142"/>
  <c r="B49" i="3"/>
  <c r="B54" i="87"/>
  <c r="B52" i="114"/>
  <c r="B52" i="110"/>
  <c r="B50" i="137"/>
  <c r="K52" i="164"/>
  <c r="K193"/>
  <c r="K115"/>
  <c r="K5"/>
  <c r="K19"/>
  <c r="K106"/>
  <c r="K34"/>
  <c r="K21"/>
  <c r="C50" i="111"/>
  <c r="C54" i="96"/>
  <c r="C51" i="92"/>
  <c r="C52" i="122"/>
  <c r="C51" i="99"/>
  <c r="C53" i="125"/>
  <c r="B52" i="109"/>
  <c r="B55" i="119"/>
  <c r="B50" i="113"/>
  <c r="B50" i="106"/>
  <c r="K195" i="164"/>
  <c r="K137"/>
  <c r="K112"/>
  <c r="K15"/>
  <c r="K36"/>
  <c r="K139"/>
  <c r="K22"/>
  <c r="K172"/>
  <c r="K120"/>
  <c r="K6"/>
  <c r="K154"/>
  <c r="K182"/>
  <c r="K160"/>
  <c r="B53" i="134"/>
  <c r="B50" i="114"/>
  <c r="B49" i="101"/>
  <c r="B55" i="96"/>
  <c r="B51" i="140"/>
  <c r="K18" i="164"/>
  <c r="K186"/>
  <c r="K31"/>
  <c r="K169"/>
  <c r="K68"/>
  <c r="K37"/>
  <c r="K162"/>
  <c r="C53" i="101"/>
  <c r="C55" i="98"/>
  <c r="C52" i="3"/>
  <c r="C49" i="90"/>
  <c r="K176" i="164"/>
  <c r="K85"/>
  <c r="K33"/>
  <c r="K177"/>
  <c r="K138"/>
  <c r="K7"/>
  <c r="K27"/>
  <c r="K174"/>
  <c r="B50" i="110"/>
  <c r="B50" i="105"/>
  <c r="B49" i="145"/>
  <c r="B52" i="132"/>
  <c r="B55" i="94"/>
  <c r="K109" i="164"/>
  <c r="K161"/>
  <c r="B51" i="106"/>
  <c r="B51" i="91"/>
  <c r="B51" i="137"/>
  <c r="B54" i="110"/>
  <c r="B51" i="127"/>
  <c r="B53" i="138"/>
  <c r="B49" i="133"/>
  <c r="B49" i="89"/>
  <c r="B53" i="118"/>
  <c r="B49" i="126"/>
  <c r="B53" i="129"/>
  <c r="B52" i="142"/>
  <c r="B36" i="143"/>
  <c r="J22" s="1"/>
  <c r="G53"/>
  <c r="AR35" i="160" s="1"/>
  <c r="F12" i="143"/>
  <c r="J9" s="1"/>
  <c r="F55"/>
  <c r="J37" s="1"/>
  <c r="F18"/>
  <c r="B57" i="126" s="1"/>
  <c r="F29" i="143"/>
  <c r="O35" i="160" s="1"/>
  <c r="G54" i="143"/>
  <c r="F48"/>
  <c r="J19" s="1"/>
  <c r="F44"/>
  <c r="J28" s="1"/>
  <c r="F32"/>
  <c r="P35" i="160" s="1"/>
  <c r="G55" i="143"/>
  <c r="F11"/>
  <c r="F13"/>
  <c r="J10" s="1"/>
  <c r="G44"/>
  <c r="J29" s="1"/>
  <c r="F19"/>
  <c r="C57" i="126" s="1"/>
  <c r="F30" i="143"/>
  <c r="F54"/>
  <c r="J36" s="1"/>
  <c r="F33"/>
  <c r="U35" i="160" s="1"/>
  <c r="F49" i="143"/>
  <c r="J20" s="1"/>
  <c r="F53"/>
  <c r="J34" s="1"/>
  <c r="G53" i="142"/>
  <c r="J35" s="1"/>
  <c r="F29"/>
  <c r="O67" i="160" s="1"/>
  <c r="F32" i="142"/>
  <c r="F55"/>
  <c r="J37" s="1"/>
  <c r="G54"/>
  <c r="F44"/>
  <c r="AI67" i="160" s="1"/>
  <c r="F12" i="142"/>
  <c r="J9" s="1"/>
  <c r="F18"/>
  <c r="B58" i="113" s="1"/>
  <c r="F48" i="142"/>
  <c r="J19" s="1"/>
  <c r="G55"/>
  <c r="F33"/>
  <c r="U67" i="160" s="1"/>
  <c r="F49" i="142"/>
  <c r="J20" s="1"/>
  <c r="F19"/>
  <c r="C58" i="113" s="1"/>
  <c r="F11" i="142"/>
  <c r="F13"/>
  <c r="J10" s="1"/>
  <c r="F53"/>
  <c r="J34" s="1"/>
  <c r="G44"/>
  <c r="J29" s="1"/>
  <c r="F30"/>
  <c r="F54"/>
  <c r="J36" s="1"/>
  <c r="F54" i="141"/>
  <c r="J36" s="1"/>
  <c r="F30"/>
  <c r="F31" s="1"/>
  <c r="F11"/>
  <c r="G44"/>
  <c r="J29" s="1"/>
  <c r="F13"/>
  <c r="J10" s="1"/>
  <c r="F33"/>
  <c r="F34" s="1"/>
  <c r="F19"/>
  <c r="F49"/>
  <c r="J20" s="1"/>
  <c r="F53"/>
  <c r="AQ65" i="160" s="1"/>
  <c r="G55" i="141"/>
  <c r="G53" i="140"/>
  <c r="J35" s="1"/>
  <c r="F29"/>
  <c r="G54"/>
  <c r="F32"/>
  <c r="F44"/>
  <c r="J28" s="1"/>
  <c r="F12"/>
  <c r="J9" s="1"/>
  <c r="F55"/>
  <c r="J37" s="1"/>
  <c r="F48"/>
  <c r="J19" s="1"/>
  <c r="F18"/>
  <c r="F54"/>
  <c r="J36" s="1"/>
  <c r="G55"/>
  <c r="F13"/>
  <c r="J10" s="1"/>
  <c r="F53"/>
  <c r="J34" s="1"/>
  <c r="F19"/>
  <c r="G44"/>
  <c r="J29" s="1"/>
  <c r="F11"/>
  <c r="F30"/>
  <c r="F49"/>
  <c r="J20" s="1"/>
  <c r="F33"/>
  <c r="U9" i="160" s="1"/>
  <c r="G52" i="139"/>
  <c r="F14"/>
  <c r="G53"/>
  <c r="J35" s="1"/>
  <c r="F18"/>
  <c r="F29"/>
  <c r="F31" s="1"/>
  <c r="F12"/>
  <c r="J9" s="1"/>
  <c r="F55"/>
  <c r="J37" s="1"/>
  <c r="G54"/>
  <c r="F48"/>
  <c r="J19" s="1"/>
  <c r="F32"/>
  <c r="F34" s="1"/>
  <c r="F44"/>
  <c r="J28" s="1"/>
  <c r="G53" i="138"/>
  <c r="J35" s="1"/>
  <c r="F48"/>
  <c r="J19" s="1"/>
  <c r="G54"/>
  <c r="F29"/>
  <c r="F55"/>
  <c r="J37" s="1"/>
  <c r="F44"/>
  <c r="J28" s="1"/>
  <c r="F32"/>
  <c r="P57" i="160" s="1"/>
  <c r="F18" i="138"/>
  <c r="B57" i="137" s="1"/>
  <c r="F12" i="138"/>
  <c r="J9" s="1"/>
  <c r="F54"/>
  <c r="J36" s="1"/>
  <c r="F30"/>
  <c r="J16" s="1"/>
  <c r="G55"/>
  <c r="F19"/>
  <c r="C57" i="137" s="1"/>
  <c r="F33" i="138"/>
  <c r="U57" i="160" s="1"/>
  <c r="F53" i="138"/>
  <c r="J34" s="1"/>
  <c r="F13"/>
  <c r="J10" s="1"/>
  <c r="F49"/>
  <c r="Z57" i="160" s="1"/>
  <c r="F11" i="138"/>
  <c r="G44"/>
  <c r="J29" s="1"/>
  <c r="G55" i="137"/>
  <c r="F54"/>
  <c r="J36" s="1"/>
  <c r="F13"/>
  <c r="J10" s="1"/>
  <c r="F53"/>
  <c r="AQ41" i="160" s="1"/>
  <c r="F19" i="137"/>
  <c r="F30"/>
  <c r="F31" s="1"/>
  <c r="F33"/>
  <c r="F34" s="1"/>
  <c r="F49"/>
  <c r="J20" s="1"/>
  <c r="F11"/>
  <c r="G44"/>
  <c r="J29" s="1"/>
  <c r="G53" i="136"/>
  <c r="J35" s="1"/>
  <c r="F48"/>
  <c r="J19" s="1"/>
  <c r="G54"/>
  <c r="F32"/>
  <c r="F18"/>
  <c r="B56" i="137" s="1"/>
  <c r="F12" i="136"/>
  <c r="J9" s="1"/>
  <c r="F55"/>
  <c r="J37" s="1"/>
  <c r="F44"/>
  <c r="J28" s="1"/>
  <c r="F29"/>
  <c r="O38" i="160" s="1"/>
  <c r="F54" i="136"/>
  <c r="J36" s="1"/>
  <c r="F19"/>
  <c r="C56" i="137" s="1"/>
  <c r="F30" i="136"/>
  <c r="J16" s="1"/>
  <c r="G55"/>
  <c r="F33"/>
  <c r="F11"/>
  <c r="F53"/>
  <c r="J34" s="1"/>
  <c r="F13"/>
  <c r="J10" s="1"/>
  <c r="G44"/>
  <c r="J29" s="1"/>
  <c r="F49"/>
  <c r="J20" s="1"/>
  <c r="G53" i="135"/>
  <c r="J35" s="1"/>
  <c r="G54"/>
  <c r="F55"/>
  <c r="J37" s="1"/>
  <c r="F11"/>
  <c r="F32"/>
  <c r="F34" s="1"/>
  <c r="F12"/>
  <c r="J9" s="1"/>
  <c r="F48"/>
  <c r="J19" s="1"/>
  <c r="F44"/>
  <c r="AI29" i="160" s="1"/>
  <c r="F18" i="135"/>
  <c r="B57" i="125" s="1"/>
  <c r="F29" i="135"/>
  <c r="F31" s="1"/>
  <c r="G53" i="134"/>
  <c r="J35" s="1"/>
  <c r="F44"/>
  <c r="J28" s="1"/>
  <c r="F18"/>
  <c r="F48"/>
  <c r="J19" s="1"/>
  <c r="F32"/>
  <c r="F29"/>
  <c r="G54"/>
  <c r="F12"/>
  <c r="J9" s="1"/>
  <c r="F55"/>
  <c r="J37" s="1"/>
  <c r="G55"/>
  <c r="G44"/>
  <c r="AJ44" i="160" s="1"/>
  <c r="F49" i="134"/>
  <c r="J20" s="1"/>
  <c r="F30"/>
  <c r="J16" s="1"/>
  <c r="F11"/>
  <c r="F33"/>
  <c r="F53"/>
  <c r="J34" s="1"/>
  <c r="F13"/>
  <c r="J10" s="1"/>
  <c r="F19"/>
  <c r="F54"/>
  <c r="J36" s="1"/>
  <c r="G55" i="133"/>
  <c r="F54"/>
  <c r="J36" s="1"/>
  <c r="F11"/>
  <c r="F33"/>
  <c r="F34" s="1"/>
  <c r="F49"/>
  <c r="J20" s="1"/>
  <c r="F19"/>
  <c r="F30"/>
  <c r="F31" s="1"/>
  <c r="F53"/>
  <c r="J34" s="1"/>
  <c r="G44"/>
  <c r="J29" s="1"/>
  <c r="F13"/>
  <c r="J10" s="1"/>
  <c r="G55" i="132"/>
  <c r="F19"/>
  <c r="F30"/>
  <c r="F31" s="1"/>
  <c r="F11"/>
  <c r="F33"/>
  <c r="F34" s="1"/>
  <c r="F49"/>
  <c r="Z34" i="160" s="1"/>
  <c r="F53" i="132"/>
  <c r="J34" s="1"/>
  <c r="G44"/>
  <c r="AJ34" i="160" s="1"/>
  <c r="F13" i="132"/>
  <c r="J10" s="1"/>
  <c r="F54"/>
  <c r="J36" s="1"/>
  <c r="G53" i="131"/>
  <c r="J35" s="1"/>
  <c r="F48"/>
  <c r="Y61" i="160" s="1"/>
  <c r="F29" i="131"/>
  <c r="F32"/>
  <c r="P61" i="160" s="1"/>
  <c r="F55" i="131"/>
  <c r="J37" s="1"/>
  <c r="G54"/>
  <c r="F44"/>
  <c r="J28" s="1"/>
  <c r="F18"/>
  <c r="B57" i="116" s="1"/>
  <c r="F12" i="131"/>
  <c r="J9" s="1"/>
  <c r="G55"/>
  <c r="F54"/>
  <c r="J36" s="1"/>
  <c r="F13"/>
  <c r="J10" s="1"/>
  <c r="F53"/>
  <c r="J34" s="1"/>
  <c r="G44"/>
  <c r="AJ61" i="160" s="1"/>
  <c r="F11" i="131"/>
  <c r="F33"/>
  <c r="F34" s="1"/>
  <c r="F49"/>
  <c r="J20" s="1"/>
  <c r="F30"/>
  <c r="F19"/>
  <c r="C57" i="116" s="1"/>
  <c r="G55" i="130"/>
  <c r="F11"/>
  <c r="F19"/>
  <c r="C59" i="128" s="1"/>
  <c r="F13" i="130"/>
  <c r="J10" s="1"/>
  <c r="F54"/>
  <c r="J36" s="1"/>
  <c r="F49"/>
  <c r="J20" s="1"/>
  <c r="F33"/>
  <c r="F34" s="1"/>
  <c r="G44"/>
  <c r="J29" s="1"/>
  <c r="F53"/>
  <c r="J34" s="1"/>
  <c r="F30"/>
  <c r="F31" s="1"/>
  <c r="G55" i="129"/>
  <c r="F53"/>
  <c r="J34" s="1"/>
  <c r="F13"/>
  <c r="J10" s="1"/>
  <c r="F33"/>
  <c r="F34" s="1"/>
  <c r="G44"/>
  <c r="J29" s="1"/>
  <c r="F54"/>
  <c r="J36" s="1"/>
  <c r="F19"/>
  <c r="F30"/>
  <c r="F31" s="1"/>
  <c r="F11"/>
  <c r="F49"/>
  <c r="J20" s="1"/>
  <c r="G53" i="128"/>
  <c r="J35" s="1"/>
  <c r="F12"/>
  <c r="J9" s="1"/>
  <c r="F48"/>
  <c r="J19" s="1"/>
  <c r="F44"/>
  <c r="J28" s="1"/>
  <c r="G54"/>
  <c r="F29"/>
  <c r="F32"/>
  <c r="P37" i="160" s="1"/>
  <c r="F18" i="128"/>
  <c r="F55"/>
  <c r="J37" s="1"/>
  <c r="G55"/>
  <c r="F33"/>
  <c r="F30"/>
  <c r="J16" s="1"/>
  <c r="F19"/>
  <c r="F49"/>
  <c r="Z37" i="160" s="1"/>
  <c r="F53" i="128"/>
  <c r="J34" s="1"/>
  <c r="F54"/>
  <c r="J36" s="1"/>
  <c r="G44"/>
  <c r="J29" s="1"/>
  <c r="F11"/>
  <c r="F13"/>
  <c r="J10" s="1"/>
  <c r="G53" i="127"/>
  <c r="J35" s="1"/>
  <c r="F12"/>
  <c r="J9" s="1"/>
  <c r="F44"/>
  <c r="J28" s="1"/>
  <c r="F55"/>
  <c r="J37" s="1"/>
  <c r="F18"/>
  <c r="G54"/>
  <c r="F32"/>
  <c r="F34" s="1"/>
  <c r="F48"/>
  <c r="J19" s="1"/>
  <c r="F29"/>
  <c r="F31" s="1"/>
  <c r="F11"/>
  <c r="F14" s="1"/>
  <c r="J8" s="1"/>
  <c r="G53" i="126"/>
  <c r="J35" s="1"/>
  <c r="F18"/>
  <c r="F29"/>
  <c r="O59" i="160" s="1"/>
  <c r="G54" i="126"/>
  <c r="F44"/>
  <c r="J28" s="1"/>
  <c r="F12"/>
  <c r="J9" s="1"/>
  <c r="F55"/>
  <c r="J37" s="1"/>
  <c r="F48"/>
  <c r="J19" s="1"/>
  <c r="F32"/>
  <c r="P59" i="160" s="1"/>
  <c r="F54" i="126"/>
  <c r="J36" s="1"/>
  <c r="F13"/>
  <c r="J10" s="1"/>
  <c r="F33"/>
  <c r="F53"/>
  <c r="AQ59" i="160" s="1"/>
  <c r="F30" i="126"/>
  <c r="F49"/>
  <c r="J20" s="1"/>
  <c r="F11"/>
  <c r="G55"/>
  <c r="G44"/>
  <c r="J29" s="1"/>
  <c r="F19"/>
  <c r="G55" i="125"/>
  <c r="F54"/>
  <c r="J36" s="1"/>
  <c r="F53"/>
  <c r="J34" s="1"/>
  <c r="G44"/>
  <c r="J29" s="1"/>
  <c r="F13"/>
  <c r="J10" s="1"/>
  <c r="F11"/>
  <c r="F33"/>
  <c r="F34" s="1"/>
  <c r="F19"/>
  <c r="F30"/>
  <c r="F31" s="1"/>
  <c r="F49"/>
  <c r="J20" s="1"/>
  <c r="F54" i="122"/>
  <c r="J36" s="1"/>
  <c r="F13"/>
  <c r="J10" s="1"/>
  <c r="F19"/>
  <c r="F11"/>
  <c r="F30"/>
  <c r="F31" s="1"/>
  <c r="G44"/>
  <c r="J29" s="1"/>
  <c r="F49"/>
  <c r="J20" s="1"/>
  <c r="F33"/>
  <c r="F34" s="1"/>
  <c r="G55"/>
  <c r="F53"/>
  <c r="J34" s="1"/>
  <c r="F55" i="121"/>
  <c r="J37" s="1"/>
  <c r="G53"/>
  <c r="J35" s="1"/>
  <c r="F44"/>
  <c r="J28" s="1"/>
  <c r="F32"/>
  <c r="F12"/>
  <c r="J9" s="1"/>
  <c r="F18"/>
  <c r="F48"/>
  <c r="J19" s="1"/>
  <c r="F29"/>
  <c r="G54"/>
  <c r="G55"/>
  <c r="F53"/>
  <c r="J34" s="1"/>
  <c r="F33"/>
  <c r="G44"/>
  <c r="J29" s="1"/>
  <c r="F19"/>
  <c r="F54"/>
  <c r="J36" s="1"/>
  <c r="F49"/>
  <c r="J20" s="1"/>
  <c r="F30"/>
  <c r="F13"/>
  <c r="J10" s="1"/>
  <c r="F11"/>
  <c r="G53" i="120"/>
  <c r="J35" s="1"/>
  <c r="F29"/>
  <c r="O14" i="160" s="1"/>
  <c r="G54" i="120"/>
  <c r="F55"/>
  <c r="J37" s="1"/>
  <c r="F48"/>
  <c r="J19" s="1"/>
  <c r="F18"/>
  <c r="F44"/>
  <c r="J28" s="1"/>
  <c r="F12"/>
  <c r="J9" s="1"/>
  <c r="F32"/>
  <c r="P14" i="160" s="1"/>
  <c r="G55" i="120"/>
  <c r="F54"/>
  <c r="J36" s="1"/>
  <c r="F19"/>
  <c r="F30"/>
  <c r="F49"/>
  <c r="J20" s="1"/>
  <c r="F11"/>
  <c r="F53"/>
  <c r="AQ14" i="160" s="1"/>
  <c r="G44" i="120"/>
  <c r="J29" s="1"/>
  <c r="F13"/>
  <c r="J10" s="1"/>
  <c r="F33"/>
  <c r="G53" i="119"/>
  <c r="J35" s="1"/>
  <c r="F18"/>
  <c r="B59" i="140" s="1"/>
  <c r="F12" i="119"/>
  <c r="J9" s="1"/>
  <c r="F55"/>
  <c r="J37" s="1"/>
  <c r="G54"/>
  <c r="F32"/>
  <c r="F29"/>
  <c r="O26" i="160" s="1"/>
  <c r="F48" i="119"/>
  <c r="J19" s="1"/>
  <c r="F44"/>
  <c r="J28" s="1"/>
  <c r="G55"/>
  <c r="F33"/>
  <c r="G44"/>
  <c r="J29" s="1"/>
  <c r="F53"/>
  <c r="J34" s="1"/>
  <c r="F30"/>
  <c r="J16" s="1"/>
  <c r="F11"/>
  <c r="F13"/>
  <c r="J10" s="1"/>
  <c r="F49"/>
  <c r="J20" s="1"/>
  <c r="F54"/>
  <c r="J36" s="1"/>
  <c r="F19"/>
  <c r="C59" i="140" s="1"/>
  <c r="G53" i="118"/>
  <c r="J35" s="1"/>
  <c r="F29"/>
  <c r="O33" i="160" s="1"/>
  <c r="F12" i="118"/>
  <c r="J9" s="1"/>
  <c r="F55"/>
  <c r="J37" s="1"/>
  <c r="F48"/>
  <c r="J19" s="1"/>
  <c r="F18"/>
  <c r="F44"/>
  <c r="AI33" i="160" s="1"/>
  <c r="G54" i="118"/>
  <c r="F32"/>
  <c r="G55"/>
  <c r="F11"/>
  <c r="F53"/>
  <c r="J34" s="1"/>
  <c r="G44"/>
  <c r="J29" s="1"/>
  <c r="F54"/>
  <c r="J36" s="1"/>
  <c r="F13"/>
  <c r="J10" s="1"/>
  <c r="F19"/>
  <c r="F30"/>
  <c r="F33"/>
  <c r="F49"/>
  <c r="J20" s="1"/>
  <c r="G53" i="117"/>
  <c r="J35" s="1"/>
  <c r="F12"/>
  <c r="J9" s="1"/>
  <c r="F48"/>
  <c r="J19" s="1"/>
  <c r="G54"/>
  <c r="F29"/>
  <c r="O52" i="160" s="1"/>
  <c r="F44" i="117"/>
  <c r="J28" s="1"/>
  <c r="F18"/>
  <c r="F55"/>
  <c r="J37" s="1"/>
  <c r="F32"/>
  <c r="P52" i="160" s="1"/>
  <c r="G55" i="117"/>
  <c r="F11"/>
  <c r="F33"/>
  <c r="F30"/>
  <c r="F19"/>
  <c r="F13"/>
  <c r="J10" s="1"/>
  <c r="F49"/>
  <c r="J20" s="1"/>
  <c r="F53"/>
  <c r="J34" s="1"/>
  <c r="F54"/>
  <c r="J36" s="1"/>
  <c r="G44"/>
  <c r="AJ52" i="160" s="1"/>
  <c r="G55" i="124"/>
  <c r="F13"/>
  <c r="J10" s="1"/>
  <c r="F49"/>
  <c r="J20" s="1"/>
  <c r="F54"/>
  <c r="J36" s="1"/>
  <c r="F19"/>
  <c r="C59" i="96" s="1"/>
  <c r="F30" i="124"/>
  <c r="F31" s="1"/>
  <c r="F33"/>
  <c r="F34" s="1"/>
  <c r="F11"/>
  <c r="F53"/>
  <c r="J34" s="1"/>
  <c r="G44"/>
  <c r="J29" s="1"/>
  <c r="G53" i="162"/>
  <c r="J35" s="1"/>
  <c r="F48"/>
  <c r="J19" s="1"/>
  <c r="F44"/>
  <c r="J28" s="1"/>
  <c r="F32"/>
  <c r="P66" i="160" s="1"/>
  <c r="F29" i="162"/>
  <c r="F18"/>
  <c r="B60" i="96" s="1"/>
  <c r="F12" i="162"/>
  <c r="J9" s="1"/>
  <c r="F55"/>
  <c r="J37" s="1"/>
  <c r="G54"/>
  <c r="G55"/>
  <c r="F11"/>
  <c r="F54"/>
  <c r="J36" s="1"/>
  <c r="F33"/>
  <c r="U66" i="160" s="1"/>
  <c r="F49" i="162"/>
  <c r="J20" s="1"/>
  <c r="F13"/>
  <c r="J10" s="1"/>
  <c r="F53"/>
  <c r="J34" s="1"/>
  <c r="G44"/>
  <c r="J29" s="1"/>
  <c r="F19"/>
  <c r="C60" i="96" s="1"/>
  <c r="F30" i="162"/>
  <c r="J16" s="1"/>
  <c r="G55" i="116"/>
  <c r="F54"/>
  <c r="J36" s="1"/>
  <c r="F33"/>
  <c r="F34" s="1"/>
  <c r="G44"/>
  <c r="J29" s="1"/>
  <c r="F19"/>
  <c r="F13"/>
  <c r="J10" s="1"/>
  <c r="F49"/>
  <c r="J20" s="1"/>
  <c r="F11"/>
  <c r="F53"/>
  <c r="J34" s="1"/>
  <c r="F30"/>
  <c r="F31" s="1"/>
  <c r="F54" i="115"/>
  <c r="J36" s="1"/>
  <c r="F13"/>
  <c r="J10" s="1"/>
  <c r="G55"/>
  <c r="G44"/>
  <c r="J29" s="1"/>
  <c r="F49"/>
  <c r="J20" s="1"/>
  <c r="F19"/>
  <c r="F53"/>
  <c r="J34" s="1"/>
  <c r="F30"/>
  <c r="F31" s="1"/>
  <c r="F11"/>
  <c r="F33"/>
  <c r="F34" s="1"/>
  <c r="G53" i="114"/>
  <c r="J35" s="1"/>
  <c r="F48"/>
  <c r="J19" s="1"/>
  <c r="F32"/>
  <c r="F44"/>
  <c r="J28" s="1"/>
  <c r="F18"/>
  <c r="F29"/>
  <c r="G54"/>
  <c r="F12"/>
  <c r="J9" s="1"/>
  <c r="F55"/>
  <c r="J37" s="1"/>
  <c r="G55"/>
  <c r="F13"/>
  <c r="J10" s="1"/>
  <c r="F11"/>
  <c r="F54"/>
  <c r="J36" s="1"/>
  <c r="F33"/>
  <c r="F49"/>
  <c r="J20" s="1"/>
  <c r="F53"/>
  <c r="J34" s="1"/>
  <c r="F19"/>
  <c r="F30"/>
  <c r="G44"/>
  <c r="J29" s="1"/>
  <c r="G53" i="113"/>
  <c r="J35" s="1"/>
  <c r="F48"/>
  <c r="J19" s="1"/>
  <c r="G54"/>
  <c r="F29"/>
  <c r="O62" i="160" s="1"/>
  <c r="F55" i="113"/>
  <c r="J37" s="1"/>
  <c r="F18"/>
  <c r="F44"/>
  <c r="J28" s="1"/>
  <c r="F32"/>
  <c r="F12"/>
  <c r="J9" s="1"/>
  <c r="G55"/>
  <c r="F11"/>
  <c r="F54"/>
  <c r="J36" s="1"/>
  <c r="F33"/>
  <c r="U62" i="160" s="1"/>
  <c r="F49" i="113"/>
  <c r="J20" s="1"/>
  <c r="F53"/>
  <c r="J34" s="1"/>
  <c r="F30"/>
  <c r="J16" s="1"/>
  <c r="F13"/>
  <c r="J10" s="1"/>
  <c r="G44"/>
  <c r="J29" s="1"/>
  <c r="F19"/>
  <c r="G53" i="112"/>
  <c r="AR15" i="160" s="1"/>
  <c r="F44" i="112"/>
  <c r="J28" s="1"/>
  <c r="F18"/>
  <c r="F32"/>
  <c r="P15" i="160" s="1"/>
  <c r="F48" i="112"/>
  <c r="J19" s="1"/>
  <c r="G54"/>
  <c r="F55"/>
  <c r="J37" s="1"/>
  <c r="F29"/>
  <c r="F12"/>
  <c r="J9" s="1"/>
  <c r="G55"/>
  <c r="F19"/>
  <c r="F11"/>
  <c r="F13"/>
  <c r="J10" s="1"/>
  <c r="F49"/>
  <c r="J20" s="1"/>
  <c r="F53"/>
  <c r="J34" s="1"/>
  <c r="F30"/>
  <c r="F54"/>
  <c r="J36" s="1"/>
  <c r="G44"/>
  <c r="J29" s="1"/>
  <c r="F33"/>
  <c r="U15" i="160" s="1"/>
  <c r="F54" i="111"/>
  <c r="J36" s="1"/>
  <c r="F49"/>
  <c r="J20" s="1"/>
  <c r="G44"/>
  <c r="J29" s="1"/>
  <c r="G55"/>
  <c r="F19"/>
  <c r="C57" i="118" s="1"/>
  <c r="F53" i="111"/>
  <c r="J34" s="1"/>
  <c r="F11"/>
  <c r="F33"/>
  <c r="F34" s="1"/>
  <c r="F13"/>
  <c r="J10" s="1"/>
  <c r="F30"/>
  <c r="F31" s="1"/>
  <c r="G55" i="110"/>
  <c r="F53"/>
  <c r="J34" s="1"/>
  <c r="F19"/>
  <c r="C56" i="114" s="1"/>
  <c r="F33" i="110"/>
  <c r="F34" s="1"/>
  <c r="F54"/>
  <c r="J36" s="1"/>
  <c r="G44"/>
  <c r="J29" s="1"/>
  <c r="F13"/>
  <c r="J10" s="1"/>
  <c r="F11"/>
  <c r="F30"/>
  <c r="F31" s="1"/>
  <c r="F49"/>
  <c r="J20" s="1"/>
  <c r="F20" i="109"/>
  <c r="F14"/>
  <c r="J8" s="1"/>
  <c r="G52"/>
  <c r="J33" s="1"/>
  <c r="F52"/>
  <c r="J32" s="1"/>
  <c r="G53" i="108"/>
  <c r="J35" s="1"/>
  <c r="F29"/>
  <c r="O47" i="160" s="1"/>
  <c r="F48" i="108"/>
  <c r="J19" s="1"/>
  <c r="G54"/>
  <c r="F44"/>
  <c r="J28" s="1"/>
  <c r="F32"/>
  <c r="P47" i="160" s="1"/>
  <c r="F12" i="108"/>
  <c r="J9" s="1"/>
  <c r="F55"/>
  <c r="J37" s="1"/>
  <c r="F18"/>
  <c r="G55"/>
  <c r="F19"/>
  <c r="F49"/>
  <c r="J20" s="1"/>
  <c r="F33"/>
  <c r="G44"/>
  <c r="J29" s="1"/>
  <c r="F11"/>
  <c r="F53"/>
  <c r="J34" s="1"/>
  <c r="F30"/>
  <c r="F13"/>
  <c r="J10" s="1"/>
  <c r="F54"/>
  <c r="J36" s="1"/>
  <c r="G53" i="107"/>
  <c r="J35" s="1"/>
  <c r="F32"/>
  <c r="P58" i="160" s="1"/>
  <c r="G54" i="107"/>
  <c r="F12"/>
  <c r="J9" s="1"/>
  <c r="F55"/>
  <c r="J37" s="1"/>
  <c r="F44"/>
  <c r="J28" s="1"/>
  <c r="F29"/>
  <c r="O58" i="160" s="1"/>
  <c r="F48" i="107"/>
  <c r="J19" s="1"/>
  <c r="F18"/>
  <c r="G55"/>
  <c r="F11"/>
  <c r="F33"/>
  <c r="U58" i="160" s="1"/>
  <c r="F19" i="107"/>
  <c r="F13"/>
  <c r="J10" s="1"/>
  <c r="F49"/>
  <c r="J20" s="1"/>
  <c r="F54"/>
  <c r="J36" s="1"/>
  <c r="G44"/>
  <c r="J29" s="1"/>
  <c r="F53"/>
  <c r="J34" s="1"/>
  <c r="F30"/>
  <c r="T58" i="160" s="1"/>
  <c r="G55" i="106"/>
  <c r="F19"/>
  <c r="C58" i="131" s="1"/>
  <c r="G44" i="106"/>
  <c r="J29" s="1"/>
  <c r="F33"/>
  <c r="F34" s="1"/>
  <c r="F13"/>
  <c r="J10" s="1"/>
  <c r="F11"/>
  <c r="F54"/>
  <c r="J36" s="1"/>
  <c r="F49"/>
  <c r="J20" s="1"/>
  <c r="F53"/>
  <c r="J34" s="1"/>
  <c r="F30"/>
  <c r="F31" s="1"/>
  <c r="G53" i="105"/>
  <c r="J35" s="1"/>
  <c r="F29"/>
  <c r="F31" s="1"/>
  <c r="G54"/>
  <c r="F12"/>
  <c r="J9" s="1"/>
  <c r="F55"/>
  <c r="J37" s="1"/>
  <c r="F18"/>
  <c r="B59" i="121" s="1"/>
  <c r="F48" i="105"/>
  <c r="J19" s="1"/>
  <c r="F32"/>
  <c r="P50" i="160" s="1"/>
  <c r="F44" i="105"/>
  <c r="J28" s="1"/>
  <c r="F11"/>
  <c r="G52" s="1"/>
  <c r="G55" i="104"/>
  <c r="F53"/>
  <c r="J34" s="1"/>
  <c r="G44"/>
  <c r="J29" s="1"/>
  <c r="F19"/>
  <c r="F13"/>
  <c r="J10" s="1"/>
  <c r="F11"/>
  <c r="F54"/>
  <c r="J36" s="1"/>
  <c r="F33"/>
  <c r="F34" s="1"/>
  <c r="F49"/>
  <c r="J20" s="1"/>
  <c r="F30"/>
  <c r="F31" s="1"/>
  <c r="G53" i="103"/>
  <c r="J35" s="1"/>
  <c r="G54"/>
  <c r="F18"/>
  <c r="F29"/>
  <c r="O28" i="160" s="1"/>
  <c r="F12" i="103"/>
  <c r="J9" s="1"/>
  <c r="F55"/>
  <c r="J37" s="1"/>
  <c r="F48"/>
  <c r="J19" s="1"/>
  <c r="F32"/>
  <c r="P28" i="160" s="1"/>
  <c r="F44" i="103"/>
  <c r="J28" s="1"/>
  <c r="G55"/>
  <c r="F11"/>
  <c r="F49"/>
  <c r="J20" s="1"/>
  <c r="F33"/>
  <c r="F13"/>
  <c r="J10" s="1"/>
  <c r="F19"/>
  <c r="F30"/>
  <c r="F53"/>
  <c r="J34" s="1"/>
  <c r="F54"/>
  <c r="J36" s="1"/>
  <c r="G44"/>
  <c r="J29" s="1"/>
  <c r="G53" i="102"/>
  <c r="J35" s="1"/>
  <c r="F44"/>
  <c r="J28" s="1"/>
  <c r="G54"/>
  <c r="F29"/>
  <c r="F32"/>
  <c r="P43" i="160" s="1"/>
  <c r="F55" i="102"/>
  <c r="J37" s="1"/>
  <c r="F18"/>
  <c r="B58" i="134" s="1"/>
  <c r="F48" i="102"/>
  <c r="J19" s="1"/>
  <c r="F12"/>
  <c r="J9" s="1"/>
  <c r="G55"/>
  <c r="F11"/>
  <c r="F53"/>
  <c r="J34" s="1"/>
  <c r="G44"/>
  <c r="J29" s="1"/>
  <c r="F54"/>
  <c r="J36" s="1"/>
  <c r="F33"/>
  <c r="U43" i="160" s="1"/>
  <c r="F49" i="102"/>
  <c r="J20" s="1"/>
  <c r="F19"/>
  <c r="C58" i="134" s="1"/>
  <c r="F30" i="102"/>
  <c r="F13"/>
  <c r="J10" s="1"/>
  <c r="G55" i="101"/>
  <c r="F11"/>
  <c r="F30"/>
  <c r="F31" s="1"/>
  <c r="F33"/>
  <c r="F34" s="1"/>
  <c r="F19"/>
  <c r="G44"/>
  <c r="J29" s="1"/>
  <c r="F13"/>
  <c r="J10" s="1"/>
  <c r="F54"/>
  <c r="J36" s="1"/>
  <c r="F53"/>
  <c r="J34" s="1"/>
  <c r="F49"/>
  <c r="J20" s="1"/>
  <c r="F54" i="100"/>
  <c r="J36" s="1"/>
  <c r="F53"/>
  <c r="J34" s="1"/>
  <c r="G55"/>
  <c r="G44"/>
  <c r="J29" s="1"/>
  <c r="F13"/>
  <c r="J10" s="1"/>
  <c r="F19"/>
  <c r="F11"/>
  <c r="F30"/>
  <c r="F31" s="1"/>
  <c r="F49"/>
  <c r="J20" s="1"/>
  <c r="F33"/>
  <c r="F34" s="1"/>
  <c r="G53" i="99"/>
  <c r="J35" s="1"/>
  <c r="F29"/>
  <c r="G54"/>
  <c r="F55"/>
  <c r="J37" s="1"/>
  <c r="F44"/>
  <c r="J28" s="1"/>
  <c r="F48"/>
  <c r="J19" s="1"/>
  <c r="F32"/>
  <c r="F12"/>
  <c r="J9" s="1"/>
  <c r="F18"/>
  <c r="G55"/>
  <c r="F30"/>
  <c r="F11"/>
  <c r="F13"/>
  <c r="J10" s="1"/>
  <c r="F49"/>
  <c r="J20" s="1"/>
  <c r="F33"/>
  <c r="G44"/>
  <c r="J29" s="1"/>
  <c r="F53"/>
  <c r="AQ30" i="160" s="1"/>
  <c r="F19" i="99"/>
  <c r="F54"/>
  <c r="J36" s="1"/>
  <c r="F55" i="98"/>
  <c r="J37" s="1"/>
  <c r="F44"/>
  <c r="J28" s="1"/>
  <c r="G54"/>
  <c r="F12"/>
  <c r="J9" s="1"/>
  <c r="G53"/>
  <c r="J35" s="1"/>
  <c r="F32"/>
  <c r="P54" i="160" s="1"/>
  <c r="F29" i="98"/>
  <c r="F18"/>
  <c r="F48"/>
  <c r="Y54" i="160" s="1"/>
  <c r="G55" i="98"/>
  <c r="F11"/>
  <c r="F54"/>
  <c r="J36" s="1"/>
  <c r="F49"/>
  <c r="J20" s="1"/>
  <c r="F53"/>
  <c r="J34" s="1"/>
  <c r="F13"/>
  <c r="J10" s="1"/>
  <c r="G44"/>
  <c r="J29" s="1"/>
  <c r="F19"/>
  <c r="F30"/>
  <c r="F33"/>
  <c r="U54" i="160" s="1"/>
  <c r="F55" i="97"/>
  <c r="J37" s="1"/>
  <c r="F12"/>
  <c r="J9" s="1"/>
  <c r="G54"/>
  <c r="G53"/>
  <c r="J35" s="1"/>
  <c r="F44"/>
  <c r="J28" s="1"/>
  <c r="F32"/>
  <c r="P10" i="160" s="1"/>
  <c r="F29" i="97"/>
  <c r="F48"/>
  <c r="J19" s="1"/>
  <c r="F18"/>
  <c r="G55"/>
  <c r="F54"/>
  <c r="J36" s="1"/>
  <c r="F49"/>
  <c r="J20" s="1"/>
  <c r="F33"/>
  <c r="G44"/>
  <c r="J29" s="1"/>
  <c r="F11"/>
  <c r="F30"/>
  <c r="F53"/>
  <c r="AQ10" i="160" s="1"/>
  <c r="F13" i="97"/>
  <c r="J10" s="1"/>
  <c r="F19"/>
  <c r="F55" i="96"/>
  <c r="J37" s="1"/>
  <c r="G54"/>
  <c r="F12"/>
  <c r="J9" s="1"/>
  <c r="F29"/>
  <c r="O39" i="160" s="1"/>
  <c r="G53" i="96"/>
  <c r="J35" s="1"/>
  <c r="F48"/>
  <c r="J19" s="1"/>
  <c r="F32"/>
  <c r="P39" i="160" s="1"/>
  <c r="F44" i="96"/>
  <c r="J28" s="1"/>
  <c r="F18"/>
  <c r="F53"/>
  <c r="J34" s="1"/>
  <c r="F11"/>
  <c r="G44"/>
  <c r="J29" s="1"/>
  <c r="F30"/>
  <c r="J16" s="1"/>
  <c r="G55"/>
  <c r="F33"/>
  <c r="F13"/>
  <c r="J10" s="1"/>
  <c r="F54"/>
  <c r="J36" s="1"/>
  <c r="F49"/>
  <c r="J20" s="1"/>
  <c r="F19"/>
  <c r="C59" i="124" s="1"/>
  <c r="G53" i="95"/>
  <c r="J35" s="1"/>
  <c r="F44"/>
  <c r="J28" s="1"/>
  <c r="F18"/>
  <c r="F29"/>
  <c r="O46" i="160" s="1"/>
  <c r="F32" i="95"/>
  <c r="P46" i="160" s="1"/>
  <c r="F12" i="95"/>
  <c r="J9" s="1"/>
  <c r="F55"/>
  <c r="J37" s="1"/>
  <c r="G54"/>
  <c r="F48"/>
  <c r="J19" s="1"/>
  <c r="G55"/>
  <c r="F13"/>
  <c r="J10" s="1"/>
  <c r="F53"/>
  <c r="J34" s="1"/>
  <c r="F11"/>
  <c r="G44"/>
  <c r="J29" s="1"/>
  <c r="F30"/>
  <c r="T46" i="160" s="1"/>
  <c r="F33" i="95"/>
  <c r="U46" i="160" s="1"/>
  <c r="F54" i="95"/>
  <c r="J36" s="1"/>
  <c r="F19"/>
  <c r="F49"/>
  <c r="J20" s="1"/>
  <c r="G55" i="145"/>
  <c r="F19"/>
  <c r="C58" i="135" s="1"/>
  <c r="F11" i="145"/>
  <c r="F53"/>
  <c r="J34" s="1"/>
  <c r="F54"/>
  <c r="J36" s="1"/>
  <c r="G44"/>
  <c r="J29" s="1"/>
  <c r="F13"/>
  <c r="J10" s="1"/>
  <c r="J11" s="1"/>
  <c r="F49"/>
  <c r="J20" s="1"/>
  <c r="F33"/>
  <c r="F34" s="1"/>
  <c r="F30"/>
  <c r="F31" s="1"/>
  <c r="G55" i="94"/>
  <c r="F33"/>
  <c r="F34" s="1"/>
  <c r="F30"/>
  <c r="F31" s="1"/>
  <c r="F11"/>
  <c r="G44"/>
  <c r="J29" s="1"/>
  <c r="F53"/>
  <c r="J34" s="1"/>
  <c r="F13"/>
  <c r="J10" s="1"/>
  <c r="F19"/>
  <c r="F54"/>
  <c r="J36" s="1"/>
  <c r="F49"/>
  <c r="J20" s="1"/>
  <c r="F54" i="93"/>
  <c r="J36" s="1"/>
  <c r="F13"/>
  <c r="J10" s="1"/>
  <c r="F19"/>
  <c r="C57" i="89" s="1"/>
  <c r="G44" i="93"/>
  <c r="J29" s="1"/>
  <c r="F53"/>
  <c r="J34" s="1"/>
  <c r="G55"/>
  <c r="F11"/>
  <c r="F30"/>
  <c r="F31" s="1"/>
  <c r="F49"/>
  <c r="J20" s="1"/>
  <c r="F33"/>
  <c r="F34" s="1"/>
  <c r="G53" i="92"/>
  <c r="J35" s="1"/>
  <c r="F48"/>
  <c r="J19" s="1"/>
  <c r="G54"/>
  <c r="F44"/>
  <c r="J28" s="1"/>
  <c r="F32"/>
  <c r="F18"/>
  <c r="B57" i="122" s="1"/>
  <c r="F12" i="92"/>
  <c r="J9" s="1"/>
  <c r="F29"/>
  <c r="F55"/>
  <c r="J37" s="1"/>
  <c r="G55"/>
  <c r="F33"/>
  <c r="U18" i="160" s="1"/>
  <c r="G44" i="92"/>
  <c r="J29" s="1"/>
  <c r="F13"/>
  <c r="J10" s="1"/>
  <c r="F19"/>
  <c r="C57" i="122" s="1"/>
  <c r="F11" i="92"/>
  <c r="F54"/>
  <c r="J36" s="1"/>
  <c r="F49"/>
  <c r="J20" s="1"/>
  <c r="F30"/>
  <c r="F53"/>
  <c r="J34" s="1"/>
  <c r="F55" i="91"/>
  <c r="J37" s="1"/>
  <c r="F29"/>
  <c r="O32" i="160" s="1"/>
  <c r="F18" i="91"/>
  <c r="G53"/>
  <c r="J35" s="1"/>
  <c r="F48"/>
  <c r="J19" s="1"/>
  <c r="F44"/>
  <c r="J28" s="1"/>
  <c r="G54"/>
  <c r="F12"/>
  <c r="J9" s="1"/>
  <c r="F32"/>
  <c r="P32" i="160" s="1"/>
  <c r="F53" i="91"/>
  <c r="J34" s="1"/>
  <c r="F11"/>
  <c r="F54"/>
  <c r="J36" s="1"/>
  <c r="F49"/>
  <c r="J20" s="1"/>
  <c r="F19"/>
  <c r="F30"/>
  <c r="J16" s="1"/>
  <c r="G55"/>
  <c r="F33"/>
  <c r="F13"/>
  <c r="J10" s="1"/>
  <c r="G44"/>
  <c r="J29" s="1"/>
  <c r="G54" i="90"/>
  <c r="G53"/>
  <c r="J35" s="1"/>
  <c r="F48"/>
  <c r="J19" s="1"/>
  <c r="F18"/>
  <c r="F12"/>
  <c r="J9" s="1"/>
  <c r="F55"/>
  <c r="J37" s="1"/>
  <c r="F44"/>
  <c r="J28" s="1"/>
  <c r="F32"/>
  <c r="F34" s="1"/>
  <c r="F29"/>
  <c r="F31" s="1"/>
  <c r="G55" i="89"/>
  <c r="F33"/>
  <c r="F34" s="1"/>
  <c r="G44"/>
  <c r="J29" s="1"/>
  <c r="F53"/>
  <c r="J34" s="1"/>
  <c r="F13"/>
  <c r="J10" s="1"/>
  <c r="F19"/>
  <c r="F11"/>
  <c r="F54"/>
  <c r="J36" s="1"/>
  <c r="F30"/>
  <c r="F31" s="1"/>
  <c r="F49"/>
  <c r="J20" s="1"/>
  <c r="F55" i="88"/>
  <c r="J37" s="1"/>
  <c r="G53"/>
  <c r="J35" s="1"/>
  <c r="F48"/>
  <c r="J19" s="1"/>
  <c r="F18"/>
  <c r="B58" i="101" s="1"/>
  <c r="F12" i="88"/>
  <c r="J9" s="1"/>
  <c r="F32"/>
  <c r="P48" i="160" s="1"/>
  <c r="F44" i="88"/>
  <c r="J28" s="1"/>
  <c r="G54"/>
  <c r="F29"/>
  <c r="O48" i="160" s="1"/>
  <c r="F53" i="88"/>
  <c r="J34" s="1"/>
  <c r="F54"/>
  <c r="J36" s="1"/>
  <c r="F49"/>
  <c r="J20" s="1"/>
  <c r="F19"/>
  <c r="C58" i="101" s="1"/>
  <c r="F30" i="88"/>
  <c r="F11"/>
  <c r="F13"/>
  <c r="J10" s="1"/>
  <c r="G44"/>
  <c r="J29" s="1"/>
  <c r="G55"/>
  <c r="F33"/>
  <c r="F55" i="87"/>
  <c r="J37" s="1"/>
  <c r="F12"/>
  <c r="J9" s="1"/>
  <c r="G54"/>
  <c r="F48"/>
  <c r="J19" s="1"/>
  <c r="F44"/>
  <c r="J28" s="1"/>
  <c r="F18"/>
  <c r="B58" i="94" s="1"/>
  <c r="F29" i="87"/>
  <c r="G53"/>
  <c r="J35" s="1"/>
  <c r="F32"/>
  <c r="F53"/>
  <c r="J34" s="1"/>
  <c r="F54"/>
  <c r="J36" s="1"/>
  <c r="F49"/>
  <c r="J20" s="1"/>
  <c r="F19"/>
  <c r="C58" i="94" s="1"/>
  <c r="F11" i="87"/>
  <c r="F30"/>
  <c r="G55"/>
  <c r="F33"/>
  <c r="F13"/>
  <c r="J10" s="1"/>
  <c r="G44"/>
  <c r="J29" s="1"/>
  <c r="G55" i="86"/>
  <c r="F33"/>
  <c r="F34" s="1"/>
  <c r="F54"/>
  <c r="J36" s="1"/>
  <c r="F49"/>
  <c r="J20" s="1"/>
  <c r="G44"/>
  <c r="J29" s="1"/>
  <c r="F53"/>
  <c r="J34" s="1"/>
  <c r="F30"/>
  <c r="F31" s="1"/>
  <c r="F19"/>
  <c r="F11"/>
  <c r="F13"/>
  <c r="J10" s="1"/>
  <c r="F53" i="3"/>
  <c r="J34" s="1"/>
  <c r="F13"/>
  <c r="J10" s="1"/>
  <c r="F33"/>
  <c r="F34" s="1"/>
  <c r="F54"/>
  <c r="J36" s="1"/>
  <c r="F49"/>
  <c r="J20" s="1"/>
  <c r="F19"/>
  <c r="F30"/>
  <c r="F31" s="1"/>
  <c r="F11"/>
  <c r="G44"/>
  <c r="J29" s="1"/>
  <c r="G55"/>
  <c r="J28" i="111"/>
  <c r="B49" i="100"/>
  <c r="J9" i="129"/>
  <c r="J26" i="112"/>
  <c r="J28" i="109"/>
  <c r="J9"/>
  <c r="J19"/>
  <c r="J26" i="94"/>
  <c r="J19" i="89"/>
  <c r="B42" i="84"/>
  <c r="J9" i="89"/>
  <c r="J26" i="87"/>
  <c r="J28" i="86"/>
  <c r="J28" i="129"/>
  <c r="J26" i="143"/>
  <c r="J26" i="142"/>
  <c r="J26" i="141"/>
  <c r="J26" i="140"/>
  <c r="J26" i="137"/>
  <c r="J26" i="134"/>
  <c r="J26" i="129"/>
  <c r="J19"/>
  <c r="J26" i="128"/>
  <c r="J26" i="127"/>
  <c r="J26" i="126"/>
  <c r="J19" i="125"/>
  <c r="J26"/>
  <c r="J9"/>
  <c r="B47" i="84"/>
  <c r="J28" i="125"/>
  <c r="J26" i="118"/>
  <c r="J26" i="117"/>
  <c r="G43" i="123"/>
  <c r="F43"/>
  <c r="J26" i="113"/>
  <c r="J9" i="111"/>
  <c r="J19"/>
  <c r="J26" i="110"/>
  <c r="J26" i="109"/>
  <c r="J26" i="105"/>
  <c r="J26" i="103"/>
  <c r="J26" i="98"/>
  <c r="J26" i="95"/>
  <c r="J19" i="145"/>
  <c r="B15" i="84"/>
  <c r="J28" i="145"/>
  <c r="J26" i="93"/>
  <c r="J26" i="92"/>
  <c r="J26" i="91"/>
  <c r="J28" i="89"/>
  <c r="J26" i="88"/>
  <c r="J9" i="86"/>
  <c r="J19"/>
  <c r="B6" i="84"/>
  <c r="J37" i="141"/>
  <c r="B49" i="118"/>
  <c r="J9" i="141"/>
  <c r="J28"/>
  <c r="J19"/>
  <c r="J35"/>
  <c r="J10" i="139"/>
  <c r="J34"/>
  <c r="J36"/>
  <c r="J29"/>
  <c r="J16"/>
  <c r="J20"/>
  <c r="J37" i="137"/>
  <c r="J9"/>
  <c r="J28"/>
  <c r="J19"/>
  <c r="J35"/>
  <c r="J20" i="135"/>
  <c r="U29" i="160"/>
  <c r="J16" i="135"/>
  <c r="AC29" i="160"/>
  <c r="J36" i="135"/>
  <c r="J34"/>
  <c r="J10"/>
  <c r="J29"/>
  <c r="J37" i="133"/>
  <c r="J9"/>
  <c r="J28"/>
  <c r="J19"/>
  <c r="O21" i="160"/>
  <c r="J35" i="133"/>
  <c r="J37" i="132"/>
  <c r="J9"/>
  <c r="J28"/>
  <c r="J19"/>
  <c r="AA34" i="160"/>
  <c r="O34"/>
  <c r="J35" i="132"/>
  <c r="J37" i="130"/>
  <c r="J9"/>
  <c r="J28"/>
  <c r="J19"/>
  <c r="J16"/>
  <c r="U53" i="160"/>
  <c r="J35" i="130"/>
  <c r="J37" i="129"/>
  <c r="O56" i="160"/>
  <c r="P56"/>
  <c r="J35" i="129"/>
  <c r="J20" i="127"/>
  <c r="U63" i="160"/>
  <c r="J16" i="127"/>
  <c r="J29"/>
  <c r="J36"/>
  <c r="J34"/>
  <c r="J10"/>
  <c r="J37" i="125"/>
  <c r="J35"/>
  <c r="AA42" i="160"/>
  <c r="J9" i="122"/>
  <c r="J28"/>
  <c r="J19"/>
  <c r="J37"/>
  <c r="J35"/>
  <c r="J37" i="124"/>
  <c r="J9"/>
  <c r="J28"/>
  <c r="J19"/>
  <c r="J35"/>
  <c r="F13" i="123"/>
  <c r="J10" s="1"/>
  <c r="F53"/>
  <c r="J34" s="1"/>
  <c r="F54"/>
  <c r="J36" s="1"/>
  <c r="F55"/>
  <c r="J37" s="1"/>
  <c r="F18"/>
  <c r="B57" i="139" s="1"/>
  <c r="F19" i="123"/>
  <c r="C57" i="139" s="1"/>
  <c r="G44" i="123"/>
  <c r="J29" s="1"/>
  <c r="F11"/>
  <c r="F12"/>
  <c r="J9" s="1"/>
  <c r="F44"/>
  <c r="J28" s="1"/>
  <c r="F48"/>
  <c r="J19" s="1"/>
  <c r="F29"/>
  <c r="O24" i="160" s="1"/>
  <c r="F30" i="123"/>
  <c r="J16" s="1"/>
  <c r="F32"/>
  <c r="P24" i="160" s="1"/>
  <c r="F33" i="123"/>
  <c r="U24" i="160" s="1"/>
  <c r="F49" i="123"/>
  <c r="J20" s="1"/>
  <c r="G53"/>
  <c r="J35" s="1"/>
  <c r="J37" i="116"/>
  <c r="AA7" i="160"/>
  <c r="J9" i="116"/>
  <c r="J28"/>
  <c r="J19"/>
  <c r="P7" i="160"/>
  <c r="J35" i="116"/>
  <c r="J37" i="115"/>
  <c r="AA11" i="160"/>
  <c r="J9" i="115"/>
  <c r="J28"/>
  <c r="J19"/>
  <c r="J35"/>
  <c r="J37" i="111"/>
  <c r="O16" i="160"/>
  <c r="P16"/>
  <c r="J35" i="111"/>
  <c r="J37" i="110"/>
  <c r="J9"/>
  <c r="J28"/>
  <c r="J19"/>
  <c r="P49" i="160"/>
  <c r="J35" i="110"/>
  <c r="J20" i="109"/>
  <c r="J16"/>
  <c r="J29"/>
  <c r="J36"/>
  <c r="J34"/>
  <c r="J10"/>
  <c r="J37"/>
  <c r="J35"/>
  <c r="J37" i="106"/>
  <c r="AA25" i="160"/>
  <c r="J9" i="106"/>
  <c r="J28"/>
  <c r="J19"/>
  <c r="J35"/>
  <c r="J10" i="105"/>
  <c r="J34"/>
  <c r="J36"/>
  <c r="AC50" i="160"/>
  <c r="J29" i="105"/>
  <c r="J16"/>
  <c r="U50" i="160"/>
  <c r="J20" i="105"/>
  <c r="AA31" i="160"/>
  <c r="J9" i="104"/>
  <c r="J28"/>
  <c r="J19"/>
  <c r="J37"/>
  <c r="O31" i="160"/>
  <c r="J35" i="104"/>
  <c r="J9" i="101"/>
  <c r="J28"/>
  <c r="J19"/>
  <c r="J37"/>
  <c r="O36" i="160"/>
  <c r="J35" i="101"/>
  <c r="J37" i="100"/>
  <c r="J9"/>
  <c r="J28"/>
  <c r="J19"/>
  <c r="J35"/>
  <c r="J37" i="145"/>
  <c r="J35"/>
  <c r="J37" i="94"/>
  <c r="J9"/>
  <c r="J28"/>
  <c r="J19"/>
  <c r="O17" i="160"/>
  <c r="P17"/>
  <c r="J35" i="94"/>
  <c r="J9" i="93"/>
  <c r="J28"/>
  <c r="J19"/>
  <c r="J37"/>
  <c r="AA60" i="160"/>
  <c r="J35" i="93"/>
  <c r="J10" i="90"/>
  <c r="J34"/>
  <c r="J36"/>
  <c r="J29"/>
  <c r="J16"/>
  <c r="U40" i="160"/>
  <c r="J20" i="90"/>
  <c r="J37" i="89"/>
  <c r="O55" i="160"/>
  <c r="J35" i="89"/>
  <c r="J37" i="86"/>
  <c r="O51" i="160"/>
  <c r="J35" i="86"/>
  <c r="J37" i="3"/>
  <c r="J9"/>
  <c r="J28"/>
  <c r="J19"/>
  <c r="J35"/>
  <c r="J26" i="96"/>
  <c r="O42" i="160"/>
  <c r="AR53"/>
  <c r="AR12"/>
  <c r="AR25"/>
  <c r="AQ29"/>
  <c r="AQ63"/>
  <c r="AQ50"/>
  <c r="AQ40"/>
  <c r="AN35"/>
  <c r="AN67"/>
  <c r="AN65"/>
  <c r="AN9"/>
  <c r="AN27"/>
  <c r="AN57"/>
  <c r="AN41"/>
  <c r="AN38"/>
  <c r="AN29"/>
  <c r="AN21"/>
  <c r="AN44"/>
  <c r="AN34"/>
  <c r="AN61"/>
  <c r="AN53"/>
  <c r="AN56"/>
  <c r="AN37"/>
  <c r="AN63"/>
  <c r="AN59"/>
  <c r="AN12"/>
  <c r="AN42"/>
  <c r="AN24"/>
  <c r="AN22"/>
  <c r="AN14"/>
  <c r="AN26"/>
  <c r="AN33"/>
  <c r="AN52"/>
  <c r="AN64"/>
  <c r="AN66"/>
  <c r="AN7"/>
  <c r="AN11"/>
  <c r="AN45"/>
  <c r="AN62"/>
  <c r="AN15"/>
  <c r="AN16"/>
  <c r="AN49"/>
  <c r="AN13"/>
  <c r="AN47"/>
  <c r="AN58"/>
  <c r="AN25"/>
  <c r="AN50"/>
  <c r="AN31"/>
  <c r="AN28"/>
  <c r="AN43"/>
  <c r="AN36"/>
  <c r="AN20"/>
  <c r="AN30"/>
  <c r="AN54"/>
  <c r="AN10"/>
  <c r="AN39"/>
  <c r="AN46"/>
  <c r="AN8"/>
  <c r="AN17"/>
  <c r="AN60"/>
  <c r="AN18"/>
  <c r="AN32"/>
  <c r="AN40"/>
  <c r="AN55"/>
  <c r="AN48"/>
  <c r="AN23"/>
  <c r="AN51"/>
  <c r="AM35"/>
  <c r="AM67"/>
  <c r="AM65"/>
  <c r="AM9"/>
  <c r="AM27"/>
  <c r="AM57"/>
  <c r="AM41"/>
  <c r="AM38"/>
  <c r="AM29"/>
  <c r="AM21"/>
  <c r="AM44"/>
  <c r="AM34"/>
  <c r="AM61"/>
  <c r="AM53"/>
  <c r="AM56"/>
  <c r="AM37"/>
  <c r="AM63"/>
  <c r="AM59"/>
  <c r="AM12"/>
  <c r="AM42"/>
  <c r="AM24"/>
  <c r="AM22"/>
  <c r="AM14"/>
  <c r="AM26"/>
  <c r="AM33"/>
  <c r="AM52"/>
  <c r="AM64"/>
  <c r="AM66"/>
  <c r="AM7"/>
  <c r="AM11"/>
  <c r="AM45"/>
  <c r="AM62"/>
  <c r="AM15"/>
  <c r="AM16"/>
  <c r="AM49"/>
  <c r="AM13"/>
  <c r="AM47"/>
  <c r="AM58"/>
  <c r="AM25"/>
  <c r="AM50"/>
  <c r="AM31"/>
  <c r="AM28"/>
  <c r="AM43"/>
  <c r="AM36"/>
  <c r="AM20"/>
  <c r="AM30"/>
  <c r="AM54"/>
  <c r="AM10"/>
  <c r="AM39"/>
  <c r="AM46"/>
  <c r="AM8"/>
  <c r="AM17"/>
  <c r="AM60"/>
  <c r="AM18"/>
  <c r="AM32"/>
  <c r="AM40"/>
  <c r="AM55"/>
  <c r="AM48"/>
  <c r="AM23"/>
  <c r="AM51"/>
  <c r="AL35"/>
  <c r="AL67"/>
  <c r="AL65"/>
  <c r="AL9"/>
  <c r="AL27"/>
  <c r="AL57"/>
  <c r="AL41"/>
  <c r="AL38"/>
  <c r="AL29"/>
  <c r="AL21"/>
  <c r="AL44"/>
  <c r="AL34"/>
  <c r="AL61"/>
  <c r="AL53"/>
  <c r="AL56"/>
  <c r="AL37"/>
  <c r="AL63"/>
  <c r="AL59"/>
  <c r="AL12"/>
  <c r="AL42"/>
  <c r="AL24"/>
  <c r="AL22"/>
  <c r="AL14"/>
  <c r="AL26"/>
  <c r="AL33"/>
  <c r="AL52"/>
  <c r="AL64"/>
  <c r="AL66"/>
  <c r="AL7"/>
  <c r="AL11"/>
  <c r="AL45"/>
  <c r="AL62"/>
  <c r="AL15"/>
  <c r="AL16"/>
  <c r="AL49"/>
  <c r="AL13"/>
  <c r="AL47"/>
  <c r="AL58"/>
  <c r="AL25"/>
  <c r="AL50"/>
  <c r="AL31"/>
  <c r="AL28"/>
  <c r="AL43"/>
  <c r="AL36"/>
  <c r="AL20"/>
  <c r="AL30"/>
  <c r="AL54"/>
  <c r="AL10"/>
  <c r="AL39"/>
  <c r="AL46"/>
  <c r="AL8"/>
  <c r="AL17"/>
  <c r="AL60"/>
  <c r="AL18"/>
  <c r="AL32"/>
  <c r="AL40"/>
  <c r="AL55"/>
  <c r="AL48"/>
  <c r="AL23"/>
  <c r="AL51"/>
  <c r="AK35"/>
  <c r="AK67"/>
  <c r="AK65"/>
  <c r="AK9"/>
  <c r="AK27"/>
  <c r="AK57"/>
  <c r="AK41"/>
  <c r="AK38"/>
  <c r="AK29"/>
  <c r="AK21"/>
  <c r="AK44"/>
  <c r="AK34"/>
  <c r="AK61"/>
  <c r="AK53"/>
  <c r="AK56"/>
  <c r="AK37"/>
  <c r="AK63"/>
  <c r="AK59"/>
  <c r="AK12"/>
  <c r="AK42"/>
  <c r="AK24"/>
  <c r="AK22"/>
  <c r="AK14"/>
  <c r="AK26"/>
  <c r="AK33"/>
  <c r="AK52"/>
  <c r="AK64"/>
  <c r="AK66"/>
  <c r="AK7"/>
  <c r="AK11"/>
  <c r="AK45"/>
  <c r="AK62"/>
  <c r="AK15"/>
  <c r="AK16"/>
  <c r="AK49"/>
  <c r="AK13"/>
  <c r="AK47"/>
  <c r="AK58"/>
  <c r="AK25"/>
  <c r="AK50"/>
  <c r="AK31"/>
  <c r="AK28"/>
  <c r="AK43"/>
  <c r="AK36"/>
  <c r="AK20"/>
  <c r="AK30"/>
  <c r="AK54"/>
  <c r="AK10"/>
  <c r="AK39"/>
  <c r="AK46"/>
  <c r="AK8"/>
  <c r="AK17"/>
  <c r="AK60"/>
  <c r="AK18"/>
  <c r="AK32"/>
  <c r="AK40"/>
  <c r="AK55"/>
  <c r="AK48"/>
  <c r="AK23"/>
  <c r="AK51"/>
  <c r="AJ27"/>
  <c r="AJ29"/>
  <c r="AJ50"/>
  <c r="AI12"/>
  <c r="AI64"/>
  <c r="AI11"/>
  <c r="AI13"/>
  <c r="AI55"/>
  <c r="AH35"/>
  <c r="AH67"/>
  <c r="AH65"/>
  <c r="AH9"/>
  <c r="AH27"/>
  <c r="AH57"/>
  <c r="AH41"/>
  <c r="AH38"/>
  <c r="AH29"/>
  <c r="AH21"/>
  <c r="AH44"/>
  <c r="AH34"/>
  <c r="AH61"/>
  <c r="AH53"/>
  <c r="AH56"/>
  <c r="AH37"/>
  <c r="AH63"/>
  <c r="AH59"/>
  <c r="AH12"/>
  <c r="AH42"/>
  <c r="AH24"/>
  <c r="AH22"/>
  <c r="AH14"/>
  <c r="AH26"/>
  <c r="AH33"/>
  <c r="AH52"/>
  <c r="AH64"/>
  <c r="AH66"/>
  <c r="AH7"/>
  <c r="AH11"/>
  <c r="AH45"/>
  <c r="AH62"/>
  <c r="AH15"/>
  <c r="AH16"/>
  <c r="AH49"/>
  <c r="AH13"/>
  <c r="AH47"/>
  <c r="AH58"/>
  <c r="AH25"/>
  <c r="AH50"/>
  <c r="AH31"/>
  <c r="AH28"/>
  <c r="AH43"/>
  <c r="AH36"/>
  <c r="AH20"/>
  <c r="AH30"/>
  <c r="AH54"/>
  <c r="AH10"/>
  <c r="AH39"/>
  <c r="AH46"/>
  <c r="AH8"/>
  <c r="AH17"/>
  <c r="AH60"/>
  <c r="AH18"/>
  <c r="AH32"/>
  <c r="AH40"/>
  <c r="AH55"/>
  <c r="AH48"/>
  <c r="AH23"/>
  <c r="AH51"/>
  <c r="AG35"/>
  <c r="AG67"/>
  <c r="AG65"/>
  <c r="AG9"/>
  <c r="AG27"/>
  <c r="AG57"/>
  <c r="AG41"/>
  <c r="AG38"/>
  <c r="AG29"/>
  <c r="AG21"/>
  <c r="AG44"/>
  <c r="AG34"/>
  <c r="AG61"/>
  <c r="AG53"/>
  <c r="AG56"/>
  <c r="AG37"/>
  <c r="AG63"/>
  <c r="AG59"/>
  <c r="AG12"/>
  <c r="AG42"/>
  <c r="AG24"/>
  <c r="AG22"/>
  <c r="AG14"/>
  <c r="AG26"/>
  <c r="AG33"/>
  <c r="AG52"/>
  <c r="AG64"/>
  <c r="AG66"/>
  <c r="AG7"/>
  <c r="AG11"/>
  <c r="AG45"/>
  <c r="AG62"/>
  <c r="AG15"/>
  <c r="AG16"/>
  <c r="AG49"/>
  <c r="AG13"/>
  <c r="AG47"/>
  <c r="AG58"/>
  <c r="AG25"/>
  <c r="AG50"/>
  <c r="AG31"/>
  <c r="AG28"/>
  <c r="AG43"/>
  <c r="AG36"/>
  <c r="AG20"/>
  <c r="AG30"/>
  <c r="AG54"/>
  <c r="AG10"/>
  <c r="AG39"/>
  <c r="AG46"/>
  <c r="AG8"/>
  <c r="AG17"/>
  <c r="AG60"/>
  <c r="AG18"/>
  <c r="AG32"/>
  <c r="AG40"/>
  <c r="AG55"/>
  <c r="AG48"/>
  <c r="AG23"/>
  <c r="AG51"/>
  <c r="AC27"/>
  <c r="AC63"/>
  <c r="AC13"/>
  <c r="AA12"/>
  <c r="AA36"/>
  <c r="Y31"/>
  <c r="Y51"/>
  <c r="Z13"/>
  <c r="Z50"/>
  <c r="X35"/>
  <c r="X67"/>
  <c r="X65"/>
  <c r="X9"/>
  <c r="X27"/>
  <c r="X57"/>
  <c r="X41"/>
  <c r="X38"/>
  <c r="X29"/>
  <c r="X21"/>
  <c r="X44"/>
  <c r="X34"/>
  <c r="X61"/>
  <c r="X53"/>
  <c r="X56"/>
  <c r="X37"/>
  <c r="X63"/>
  <c r="X59"/>
  <c r="X12"/>
  <c r="X42"/>
  <c r="X24"/>
  <c r="X22"/>
  <c r="X14"/>
  <c r="X26"/>
  <c r="X33"/>
  <c r="X52"/>
  <c r="X64"/>
  <c r="X66"/>
  <c r="X7"/>
  <c r="X11"/>
  <c r="X45"/>
  <c r="X62"/>
  <c r="X15"/>
  <c r="X16"/>
  <c r="X49"/>
  <c r="X13"/>
  <c r="X47"/>
  <c r="X58"/>
  <c r="X25"/>
  <c r="X50"/>
  <c r="X31"/>
  <c r="X28"/>
  <c r="X43"/>
  <c r="X36"/>
  <c r="X20"/>
  <c r="X30"/>
  <c r="X54"/>
  <c r="X10"/>
  <c r="X39"/>
  <c r="X46"/>
  <c r="X8"/>
  <c r="X17"/>
  <c r="X60"/>
  <c r="X18"/>
  <c r="X32"/>
  <c r="X40"/>
  <c r="X55"/>
  <c r="X48"/>
  <c r="X23"/>
  <c r="X51"/>
  <c r="W35"/>
  <c r="W67"/>
  <c r="W65"/>
  <c r="W9"/>
  <c r="W27"/>
  <c r="W57"/>
  <c r="W41"/>
  <c r="W38"/>
  <c r="W29"/>
  <c r="W21"/>
  <c r="W44"/>
  <c r="W34"/>
  <c r="W61"/>
  <c r="W53"/>
  <c r="W56"/>
  <c r="W37"/>
  <c r="W63"/>
  <c r="W59"/>
  <c r="W12"/>
  <c r="W42"/>
  <c r="W24"/>
  <c r="W22"/>
  <c r="W14"/>
  <c r="W26"/>
  <c r="W33"/>
  <c r="W52"/>
  <c r="W64"/>
  <c r="W66"/>
  <c r="W7"/>
  <c r="W11"/>
  <c r="W45"/>
  <c r="W62"/>
  <c r="W15"/>
  <c r="W16"/>
  <c r="W49"/>
  <c r="W13"/>
  <c r="W47"/>
  <c r="W58"/>
  <c r="W25"/>
  <c r="W50"/>
  <c r="W31"/>
  <c r="W28"/>
  <c r="W43"/>
  <c r="W36"/>
  <c r="W20"/>
  <c r="W30"/>
  <c r="W54"/>
  <c r="W10"/>
  <c r="W39"/>
  <c r="W46"/>
  <c r="W8"/>
  <c r="W17"/>
  <c r="W60"/>
  <c r="W18"/>
  <c r="W32"/>
  <c r="W40"/>
  <c r="W55"/>
  <c r="W48"/>
  <c r="W23"/>
  <c r="W51"/>
  <c r="U27"/>
  <c r="U13"/>
  <c r="T63"/>
  <c r="T40"/>
  <c r="S35"/>
  <c r="S67"/>
  <c r="S65"/>
  <c r="S9"/>
  <c r="S27"/>
  <c r="S57"/>
  <c r="S41"/>
  <c r="S38"/>
  <c r="S29"/>
  <c r="S21"/>
  <c r="S44"/>
  <c r="S34"/>
  <c r="S61"/>
  <c r="S53"/>
  <c r="S56"/>
  <c r="S37"/>
  <c r="S63"/>
  <c r="S59"/>
  <c r="S12"/>
  <c r="S42"/>
  <c r="S24"/>
  <c r="S22"/>
  <c r="S14"/>
  <c r="S26"/>
  <c r="S33"/>
  <c r="S52"/>
  <c r="S64"/>
  <c r="S66"/>
  <c r="S7"/>
  <c r="S11"/>
  <c r="S45"/>
  <c r="S62"/>
  <c r="S15"/>
  <c r="S16"/>
  <c r="S49"/>
  <c r="S13"/>
  <c r="S47"/>
  <c r="S58"/>
  <c r="S25"/>
  <c r="S50"/>
  <c r="S31"/>
  <c r="S28"/>
  <c r="S43"/>
  <c r="S36"/>
  <c r="S20"/>
  <c r="S30"/>
  <c r="S54"/>
  <c r="S10"/>
  <c r="S39"/>
  <c r="S46"/>
  <c r="S8"/>
  <c r="S17"/>
  <c r="S60"/>
  <c r="S18"/>
  <c r="S32"/>
  <c r="S40"/>
  <c r="S55"/>
  <c r="S48"/>
  <c r="S23"/>
  <c r="S51"/>
  <c r="R35"/>
  <c r="R67"/>
  <c r="R65"/>
  <c r="R9"/>
  <c r="R27"/>
  <c r="R57"/>
  <c r="R41"/>
  <c r="R38"/>
  <c r="R29"/>
  <c r="R21"/>
  <c r="R44"/>
  <c r="R34"/>
  <c r="R61"/>
  <c r="R53"/>
  <c r="R56"/>
  <c r="R37"/>
  <c r="R63"/>
  <c r="R59"/>
  <c r="R12"/>
  <c r="R42"/>
  <c r="R24"/>
  <c r="R22"/>
  <c r="R14"/>
  <c r="R26"/>
  <c r="R33"/>
  <c r="R52"/>
  <c r="R64"/>
  <c r="R66"/>
  <c r="R7"/>
  <c r="R11"/>
  <c r="R45"/>
  <c r="R62"/>
  <c r="R15"/>
  <c r="R16"/>
  <c r="R49"/>
  <c r="R13"/>
  <c r="R47"/>
  <c r="R58"/>
  <c r="R25"/>
  <c r="R50"/>
  <c r="R31"/>
  <c r="R28"/>
  <c r="R43"/>
  <c r="R36"/>
  <c r="R20"/>
  <c r="R30"/>
  <c r="R54"/>
  <c r="R10"/>
  <c r="R39"/>
  <c r="R46"/>
  <c r="R8"/>
  <c r="R17"/>
  <c r="R60"/>
  <c r="R18"/>
  <c r="R32"/>
  <c r="R40"/>
  <c r="R55"/>
  <c r="R48"/>
  <c r="R23"/>
  <c r="R51"/>
  <c r="P64"/>
  <c r="P25"/>
  <c r="P20"/>
  <c r="P55"/>
  <c r="P51"/>
  <c r="O41"/>
  <c r="O11"/>
  <c r="O13"/>
  <c r="O8"/>
  <c r="O60"/>
  <c r="L19"/>
  <c r="K19"/>
  <c r="J19"/>
  <c r="B59" i="142" l="1"/>
  <c r="B59" i="104"/>
  <c r="C59" i="139"/>
  <c r="C58" i="125"/>
  <c r="C59" i="110"/>
  <c r="C60" i="91"/>
  <c r="B59" i="110"/>
  <c r="B60" i="91"/>
  <c r="C58" i="127"/>
  <c r="C57" i="145"/>
  <c r="C57" i="135"/>
  <c r="C60" i="129"/>
  <c r="B58" i="99"/>
  <c r="B59" i="124"/>
  <c r="C59" i="162"/>
  <c r="C57" i="88"/>
  <c r="C58" i="86"/>
  <c r="C55" i="137"/>
  <c r="B58" i="86"/>
  <c r="B55" i="137"/>
  <c r="C55" i="93"/>
  <c r="C58" i="133"/>
  <c r="C55" i="91"/>
  <c r="C57" i="138"/>
  <c r="AC42" i="160"/>
  <c r="C55" i="143"/>
  <c r="C58" i="90"/>
  <c r="C58" i="87"/>
  <c r="C60" i="111"/>
  <c r="C57" i="129"/>
  <c r="C57" i="134"/>
  <c r="C58" i="126"/>
  <c r="B58"/>
  <c r="B57" i="134"/>
  <c r="C58" i="107"/>
  <c r="C59" i="87"/>
  <c r="B58" i="107"/>
  <c r="B59" i="87"/>
  <c r="C57" i="130"/>
  <c r="C57" i="90"/>
  <c r="C57" i="117"/>
  <c r="B57" i="130"/>
  <c r="B57" i="117"/>
  <c r="B57" i="90"/>
  <c r="C57" i="124"/>
  <c r="C56" i="127"/>
  <c r="B57" i="124"/>
  <c r="B56" i="127"/>
  <c r="C58" i="142"/>
  <c r="C59" i="141"/>
  <c r="B58" i="142"/>
  <c r="B59" i="141"/>
  <c r="C56" i="93"/>
  <c r="C57" i="132"/>
  <c r="B56" i="93"/>
  <c r="B57" i="132"/>
  <c r="C57" i="143"/>
  <c r="C58" i="106"/>
  <c r="B57" i="143"/>
  <c r="B58" i="106"/>
  <c r="C54" i="122"/>
  <c r="C58" i="104"/>
  <c r="C55" i="95"/>
  <c r="C56" i="116"/>
  <c r="C58" i="124"/>
  <c r="C55" i="88"/>
  <c r="C58" i="112"/>
  <c r="C54" i="137"/>
  <c r="C58" i="121"/>
  <c r="B54" i="137"/>
  <c r="B58" i="121"/>
  <c r="C58" i="96"/>
  <c r="C59" i="123"/>
  <c r="B58" i="96"/>
  <c r="B59" i="123"/>
  <c r="C56" i="136"/>
  <c r="C58" i="99"/>
  <c r="C57" i="131"/>
  <c r="C59" i="136"/>
  <c r="B58" i="123"/>
  <c r="B57" i="102"/>
  <c r="J34" i="137"/>
  <c r="C57" i="142"/>
  <c r="C58" i="130"/>
  <c r="B57" i="142"/>
  <c r="B58" i="130"/>
  <c r="C56" i="135"/>
  <c r="C57" i="114"/>
  <c r="F31"/>
  <c r="C57" i="113"/>
  <c r="C58" i="132"/>
  <c r="B54" i="114"/>
  <c r="B58" i="132"/>
  <c r="B57" i="113"/>
  <c r="C56" i="105"/>
  <c r="C56" i="88"/>
  <c r="B55" i="3"/>
  <c r="B56" i="88"/>
  <c r="B56" i="105"/>
  <c r="C58" i="140"/>
  <c r="C58" i="118"/>
  <c r="C58" i="109"/>
  <c r="C56" i="89"/>
  <c r="C58" i="103"/>
  <c r="C58" i="136"/>
  <c r="C58" i="139"/>
  <c r="C57" i="110"/>
  <c r="B58" i="139"/>
  <c r="B57" i="110"/>
  <c r="C57" i="98"/>
  <c r="C58" i="141"/>
  <c r="C58" i="110"/>
  <c r="B57" i="98"/>
  <c r="B58" i="110"/>
  <c r="B58" i="141"/>
  <c r="B56" i="125"/>
  <c r="B58" i="91"/>
  <c r="C56" i="95"/>
  <c r="C57" i="136"/>
  <c r="C58" i="129"/>
  <c r="C56" i="143"/>
  <c r="B58" i="129"/>
  <c r="B56" i="143"/>
  <c r="C56" i="113"/>
  <c r="C57" i="128"/>
  <c r="C57" i="96"/>
  <c r="C57" i="106"/>
  <c r="B57" i="96"/>
  <c r="B57" i="106"/>
  <c r="C55" i="125"/>
  <c r="C55" i="122"/>
  <c r="B55" i="125"/>
  <c r="B55" i="122"/>
  <c r="J28" i="142"/>
  <c r="C57" i="103"/>
  <c r="C58" i="128"/>
  <c r="B57" i="103"/>
  <c r="B58" i="128"/>
  <c r="C54" i="132"/>
  <c r="C56" i="108"/>
  <c r="C55" i="114"/>
  <c r="C56" i="109"/>
  <c r="C56" i="115"/>
  <c r="B56" i="109"/>
  <c r="B56" i="115"/>
  <c r="C54" i="90"/>
  <c r="C57" i="133"/>
  <c r="B54" i="90"/>
  <c r="B57" i="133"/>
  <c r="B60" i="100"/>
  <c r="B56" i="139"/>
  <c r="C55" i="106"/>
  <c r="C56" i="130"/>
  <c r="C56" i="120"/>
  <c r="B55" i="106"/>
  <c r="B56" i="120"/>
  <c r="B56" i="130"/>
  <c r="C54" i="126"/>
  <c r="C58" i="108"/>
  <c r="C56" i="134"/>
  <c r="C57" i="91"/>
  <c r="C54" i="134"/>
  <c r="C55" i="120"/>
  <c r="C56" i="126"/>
  <c r="B55" i="89"/>
  <c r="B56" i="117"/>
  <c r="C54" i="143"/>
  <c r="C56" i="90"/>
  <c r="C54" i="88"/>
  <c r="C57" i="112"/>
  <c r="B54" i="88"/>
  <c r="B57" i="112"/>
  <c r="C55" i="115"/>
  <c r="C57" i="109"/>
  <c r="B55" i="115"/>
  <c r="B57" i="109"/>
  <c r="C57" i="94"/>
  <c r="C59" i="111"/>
  <c r="B59"/>
  <c r="B57" i="94"/>
  <c r="C55" i="117"/>
  <c r="C57" i="104"/>
  <c r="C55" i="142"/>
  <c r="C57" i="3"/>
  <c r="C55" i="136"/>
  <c r="B55" i="142"/>
  <c r="B55" i="136"/>
  <c r="B57" i="3"/>
  <c r="C55" i="139"/>
  <c r="C58" i="119"/>
  <c r="C58" i="98"/>
  <c r="C53" i="93"/>
  <c r="B58" i="98"/>
  <c r="B53" i="93"/>
  <c r="C57" i="87"/>
  <c r="C56" i="102"/>
  <c r="C55" i="118"/>
  <c r="C58" i="111"/>
  <c r="C59" i="92"/>
  <c r="B55" i="118"/>
  <c r="B58" i="111"/>
  <c r="B59" i="92"/>
  <c r="C55" i="134"/>
  <c r="C57" i="99"/>
  <c r="B57" i="101"/>
  <c r="B57" i="97"/>
  <c r="J16" i="101"/>
  <c r="J34" i="99"/>
  <c r="C54" i="145"/>
  <c r="C55" i="3"/>
  <c r="B54" i="106"/>
  <c r="B56" i="136"/>
  <c r="C57" i="119"/>
  <c r="C55" i="104"/>
  <c r="C56" i="145"/>
  <c r="B57" i="119"/>
  <c r="B56" i="145"/>
  <c r="B55" i="104"/>
  <c r="C55" i="86"/>
  <c r="C57" i="123"/>
  <c r="B55" i="86"/>
  <c r="B57" i="123"/>
  <c r="C56" i="133"/>
  <c r="C55" i="126"/>
  <c r="B56" i="133"/>
  <c r="B55" i="126"/>
  <c r="B56" i="138"/>
  <c r="B59" i="100"/>
  <c r="C55" i="113"/>
  <c r="C56" i="86"/>
  <c r="C55" i="127"/>
  <c r="C56" i="124"/>
  <c r="C57" i="121"/>
  <c r="B56" i="124"/>
  <c r="B57" i="121"/>
  <c r="F34" i="87"/>
  <c r="C56" i="111"/>
  <c r="C56" i="110"/>
  <c r="B56" i="111"/>
  <c r="B56" i="110"/>
  <c r="J16" i="86"/>
  <c r="C54" i="91"/>
  <c r="C57" i="92"/>
  <c r="C56" i="97"/>
  <c r="C57" i="108"/>
  <c r="C54" i="93"/>
  <c r="C56" i="92"/>
  <c r="B49" i="88"/>
  <c r="B56" i="92"/>
  <c r="B54" i="93"/>
  <c r="C57" i="111"/>
  <c r="C56" i="131"/>
  <c r="C58" i="92"/>
  <c r="B57" i="111"/>
  <c r="B56" i="131"/>
  <c r="B58" i="92"/>
  <c r="C54" i="123"/>
  <c r="C56" i="104"/>
  <c r="Z59" i="160"/>
  <c r="C54" i="135"/>
  <c r="C56" i="91"/>
  <c r="C56" i="132"/>
  <c r="B54" i="135"/>
  <c r="B56" i="132"/>
  <c r="B56" i="91"/>
  <c r="B49" i="94"/>
  <c r="C57" i="141"/>
  <c r="C56" i="3"/>
  <c r="B57" i="141"/>
  <c r="B56" i="3"/>
  <c r="C52" i="95"/>
  <c r="C55" i="90"/>
  <c r="C55" i="102"/>
  <c r="C17" i="84"/>
  <c r="C54" i="106"/>
  <c r="F34" i="121"/>
  <c r="AA48" i="160"/>
  <c r="AI48"/>
  <c r="U41"/>
  <c r="F20" i="137"/>
  <c r="C52" i="101"/>
  <c r="C56" i="112"/>
  <c r="C54" i="109"/>
  <c r="C50" i="128"/>
  <c r="C52" i="129"/>
  <c r="C52" i="115"/>
  <c r="AC30" i="160"/>
  <c r="C54" i="117"/>
  <c r="C56" i="106"/>
  <c r="B54" i="117"/>
  <c r="B56" i="106"/>
  <c r="B53" i="120"/>
  <c r="B54" i="145"/>
  <c r="C46" i="84"/>
  <c r="J29" i="117"/>
  <c r="J16" i="94"/>
  <c r="C53" i="89"/>
  <c r="C56" i="101"/>
  <c r="C56" i="118"/>
  <c r="C53" i="90"/>
  <c r="C54" i="95"/>
  <c r="C56" i="142"/>
  <c r="C55" i="130"/>
  <c r="B55"/>
  <c r="B56" i="142"/>
  <c r="F31"/>
  <c r="C55" i="141"/>
  <c r="C57" i="162"/>
  <c r="B55" i="141"/>
  <c r="B57" i="162"/>
  <c r="C55" i="123"/>
  <c r="C57" i="107"/>
  <c r="C49" i="121"/>
  <c r="C54" i="114"/>
  <c r="AC61" i="160"/>
  <c r="C56" i="123"/>
  <c r="AA61" i="160"/>
  <c r="B56" i="123"/>
  <c r="C54" i="136"/>
  <c r="C55" i="132"/>
  <c r="F31" i="87"/>
  <c r="C55" i="145"/>
  <c r="C54" i="125"/>
  <c r="G189" i="164"/>
  <c r="I189"/>
  <c r="H189"/>
  <c r="I88"/>
  <c r="G88"/>
  <c r="H88"/>
  <c r="I81"/>
  <c r="G81"/>
  <c r="H81"/>
  <c r="C56" i="94"/>
  <c r="C55" i="105"/>
  <c r="B55" i="128"/>
  <c r="B52" i="93"/>
  <c r="C52" i="126"/>
  <c r="C55" i="112"/>
  <c r="C58" i="100"/>
  <c r="B52" i="126"/>
  <c r="B58" i="100"/>
  <c r="B55" i="112"/>
  <c r="B54" i="115"/>
  <c r="B55" i="135"/>
  <c r="B56" i="121"/>
  <c r="B57" i="129"/>
  <c r="B57" i="84"/>
  <c r="B53" i="126"/>
  <c r="C54" i="133"/>
  <c r="C58" i="162"/>
  <c r="B54" i="133"/>
  <c r="B58" i="162"/>
  <c r="C54" i="102"/>
  <c r="C54" i="3"/>
  <c r="B54"/>
  <c r="B54" i="102"/>
  <c r="C53" i="95"/>
  <c r="C56" i="100"/>
  <c r="B56"/>
  <c r="B53" i="95"/>
  <c r="U22" i="160"/>
  <c r="F31" i="121"/>
  <c r="C56" i="140"/>
  <c r="C54" i="120"/>
  <c r="B54"/>
  <c r="B56" i="140"/>
  <c r="AC14" i="160"/>
  <c r="C56" i="121"/>
  <c r="C55" i="138"/>
  <c r="C56" i="103"/>
  <c r="C53" i="132"/>
  <c r="C54" i="127"/>
  <c r="B53" i="132"/>
  <c r="B54" i="127"/>
  <c r="C55" i="99"/>
  <c r="C56" i="128"/>
  <c r="C55" i="110"/>
  <c r="B55" i="99"/>
  <c r="B55" i="110"/>
  <c r="B56" i="128"/>
  <c r="J16" i="111"/>
  <c r="AC60" i="160"/>
  <c r="C54" i="105"/>
  <c r="C56" i="98"/>
  <c r="F52" i="105"/>
  <c r="J32" s="1"/>
  <c r="AR50" i="160"/>
  <c r="AC8"/>
  <c r="C53" i="143"/>
  <c r="C55" i="97"/>
  <c r="AC10" i="160"/>
  <c r="C53" i="120"/>
  <c r="C56" i="141"/>
  <c r="C55" i="133"/>
  <c r="F31" i="108"/>
  <c r="F34"/>
  <c r="U47" i="160"/>
  <c r="C55" i="162"/>
  <c r="C52" i="107"/>
  <c r="C50" i="118"/>
  <c r="C53" i="124"/>
  <c r="C53" i="114"/>
  <c r="C52" i="100"/>
  <c r="B49" i="136"/>
  <c r="B50" i="118"/>
  <c r="B53" i="124"/>
  <c r="B52" i="100"/>
  <c r="B55" i="162"/>
  <c r="B52" i="107"/>
  <c r="B53" i="114"/>
  <c r="U16" i="160"/>
  <c r="F20" i="111"/>
  <c r="C49" i="113"/>
  <c r="C49" i="139"/>
  <c r="C50" i="122"/>
  <c r="C53" i="141"/>
  <c r="C52" i="143"/>
  <c r="C53" i="119"/>
  <c r="C56" i="87"/>
  <c r="J16" i="107"/>
  <c r="P40" i="160"/>
  <c r="F14" i="90"/>
  <c r="J8" s="1"/>
  <c r="G52"/>
  <c r="J33" s="1"/>
  <c r="F20"/>
  <c r="B52" i="116"/>
  <c r="B54" i="104"/>
  <c r="B49" i="127"/>
  <c r="B54" i="131"/>
  <c r="B52" i="103"/>
  <c r="AA40" i="160"/>
  <c r="F20" i="3"/>
  <c r="C52" i="124"/>
  <c r="C50" i="129"/>
  <c r="C54" i="112"/>
  <c r="C50" i="127"/>
  <c r="C51" i="128"/>
  <c r="C55" i="87"/>
  <c r="J35" i="143"/>
  <c r="C55" i="111"/>
  <c r="C52" i="130"/>
  <c r="C53" i="145"/>
  <c r="C50" i="134"/>
  <c r="C51" i="86"/>
  <c r="B65" i="84"/>
  <c r="B53" i="145"/>
  <c r="B55" i="111"/>
  <c r="B50" i="134"/>
  <c r="B51" i="86"/>
  <c r="B52" i="130"/>
  <c r="F31" i="140"/>
  <c r="C49" i="99"/>
  <c r="C50" i="117"/>
  <c r="C55" i="121"/>
  <c r="C51" i="141"/>
  <c r="C50" i="133"/>
  <c r="C52" i="145"/>
  <c r="C51" i="135"/>
  <c r="C52" i="138"/>
  <c r="B55" i="121"/>
  <c r="B49" i="99"/>
  <c r="B51" i="141"/>
  <c r="B50" i="117"/>
  <c r="B52" i="138"/>
  <c r="B51" i="135"/>
  <c r="B52" i="145"/>
  <c r="B50" i="133"/>
  <c r="AQ57" i="160"/>
  <c r="J20" i="138"/>
  <c r="T57" i="160"/>
  <c r="C55" i="107"/>
  <c r="C54" i="130"/>
  <c r="B55" i="107"/>
  <c r="B54" i="130"/>
  <c r="AA29" i="160"/>
  <c r="AR29"/>
  <c r="P29"/>
  <c r="O29"/>
  <c r="F20" i="135"/>
  <c r="B55" i="109"/>
  <c r="B49" i="86"/>
  <c r="B52" i="134"/>
  <c r="B53" i="140"/>
  <c r="B52" i="87"/>
  <c r="C53" i="133"/>
  <c r="C56" i="129"/>
  <c r="B56" i="84"/>
  <c r="B56" i="129"/>
  <c r="B53" i="133"/>
  <c r="U21" i="160"/>
  <c r="AQ21"/>
  <c r="AQ34"/>
  <c r="F20" i="130"/>
  <c r="C53" i="113"/>
  <c r="C51" i="143"/>
  <c r="C49" i="106"/>
  <c r="C50" i="95"/>
  <c r="C49" i="114"/>
  <c r="T37" i="160"/>
  <c r="F34" i="128"/>
  <c r="C53" i="105"/>
  <c r="C50" i="3"/>
  <c r="C49" i="137"/>
  <c r="C51" i="97"/>
  <c r="C52" i="94"/>
  <c r="C54" i="121"/>
  <c r="B53" i="105"/>
  <c r="B52" i="94"/>
  <c r="B49" i="137"/>
  <c r="B50" i="3"/>
  <c r="B54" i="121"/>
  <c r="B51" i="97"/>
  <c r="F20" i="128"/>
  <c r="B55" i="103"/>
  <c r="B55" i="131"/>
  <c r="Y59" i="160"/>
  <c r="F31" i="126"/>
  <c r="C51" i="113"/>
  <c r="C49" i="110"/>
  <c r="C51" i="142"/>
  <c r="C53" i="102"/>
  <c r="AC59" i="160"/>
  <c r="B48" i="84"/>
  <c r="B51" i="113"/>
  <c r="B51" i="142"/>
  <c r="B49" i="110"/>
  <c r="B53" i="102"/>
  <c r="C53" i="122"/>
  <c r="C54" i="139"/>
  <c r="C49" i="119"/>
  <c r="C50" i="124"/>
  <c r="C50" i="120"/>
  <c r="C55" i="116"/>
  <c r="C53" i="97"/>
  <c r="C53" i="121"/>
  <c r="B49" i="119"/>
  <c r="B53" i="97"/>
  <c r="B53" i="121"/>
  <c r="B50" i="124"/>
  <c r="B55" i="116"/>
  <c r="B50" i="120"/>
  <c r="F20" i="122"/>
  <c r="C52" i="111"/>
  <c r="C51" i="100"/>
  <c r="C53" i="139"/>
  <c r="C54" i="119"/>
  <c r="C54" i="128"/>
  <c r="C52" i="123"/>
  <c r="C51" i="116"/>
  <c r="C49" i="97"/>
  <c r="B54" i="128"/>
  <c r="B49" i="97"/>
  <c r="B52" i="123"/>
  <c r="B51" i="116"/>
  <c r="AI14" i="160"/>
  <c r="F31" i="120"/>
  <c r="C51" i="123"/>
  <c r="C50" i="100"/>
  <c r="C52" i="99"/>
  <c r="C53" i="106"/>
  <c r="C54" i="97"/>
  <c r="AA14" i="160"/>
  <c r="B52" i="99"/>
  <c r="B54" i="97"/>
  <c r="B53" i="106"/>
  <c r="B50" i="100"/>
  <c r="B51" i="123"/>
  <c r="C56" i="107"/>
  <c r="C53" i="136"/>
  <c r="B53"/>
  <c r="B56" i="107"/>
  <c r="C56" i="99"/>
  <c r="C52" i="102"/>
  <c r="AA52" i="160"/>
  <c r="B52" i="102"/>
  <c r="B56" i="99"/>
  <c r="F20" i="124"/>
  <c r="C52" i="112"/>
  <c r="C52" i="108"/>
  <c r="C50" i="123"/>
  <c r="C53" i="162"/>
  <c r="C53" i="88"/>
  <c r="C51" i="3"/>
  <c r="C50" i="97"/>
  <c r="AC7" i="160"/>
  <c r="C53" i="103"/>
  <c r="C50" i="90"/>
  <c r="C52" i="86"/>
  <c r="C52" i="121"/>
  <c r="C50" i="92"/>
  <c r="U11" i="160"/>
  <c r="F20" i="115"/>
  <c r="C51" i="114"/>
  <c r="C53" i="100"/>
  <c r="C49" i="103"/>
  <c r="C52" i="137"/>
  <c r="C49" i="102"/>
  <c r="C55" i="129"/>
  <c r="C55" i="108"/>
  <c r="AA45" i="160"/>
  <c r="B55" i="129"/>
  <c r="B55" i="108"/>
  <c r="C56" i="162"/>
  <c r="C54" i="89"/>
  <c r="B56" i="162"/>
  <c r="B54" i="89"/>
  <c r="F31" i="112"/>
  <c r="C55" i="124"/>
  <c r="C54" i="100"/>
  <c r="C51" i="96"/>
  <c r="C51" i="136"/>
  <c r="C51" i="88"/>
  <c r="AC15" i="160"/>
  <c r="F20" i="112"/>
  <c r="B54" i="100"/>
  <c r="B51" i="96"/>
  <c r="B55" i="124"/>
  <c r="B51" i="88"/>
  <c r="B51" i="136"/>
  <c r="C55" i="101"/>
  <c r="C55" i="92"/>
  <c r="AJ25" i="160"/>
  <c r="F20" i="106"/>
  <c r="C56" i="96"/>
  <c r="C52" i="120"/>
  <c r="C49" i="125"/>
  <c r="C49" i="130"/>
  <c r="C51" i="104"/>
  <c r="C51" i="101"/>
  <c r="F14" i="105"/>
  <c r="J8" s="1"/>
  <c r="F34"/>
  <c r="AA50" i="160"/>
  <c r="B49" i="132"/>
  <c r="B53" i="94"/>
  <c r="B53" i="92"/>
  <c r="B51" i="89"/>
  <c r="Z28" i="160"/>
  <c r="F34" i="99"/>
  <c r="F31" i="98"/>
  <c r="C51" i="119"/>
  <c r="C51" i="93"/>
  <c r="C50" i="102"/>
  <c r="C52" i="162"/>
  <c r="C52" i="127"/>
  <c r="B51" i="93"/>
  <c r="B52" i="127"/>
  <c r="B50" i="102"/>
  <c r="B51" i="119"/>
  <c r="B52" i="162"/>
  <c r="AR10" i="160"/>
  <c r="F34" i="97"/>
  <c r="C53" i="123"/>
  <c r="C51" i="103"/>
  <c r="C51" i="121"/>
  <c r="C51" i="124"/>
  <c r="C52" i="128"/>
  <c r="AA10" i="160"/>
  <c r="B51" i="121"/>
  <c r="B52" i="128"/>
  <c r="B51" i="103"/>
  <c r="B51" i="124"/>
  <c r="B53" i="123"/>
  <c r="F34" i="96"/>
  <c r="F31"/>
  <c r="C49" i="117"/>
  <c r="C52" i="139"/>
  <c r="C49" i="112"/>
  <c r="C50" i="109"/>
  <c r="C52" i="133"/>
  <c r="B17" i="84"/>
  <c r="B52" i="133"/>
  <c r="B49" i="117"/>
  <c r="B52" i="139"/>
  <c r="B49" i="112"/>
  <c r="B50" i="109"/>
  <c r="J16" i="95"/>
  <c r="F31"/>
  <c r="AR46" i="160"/>
  <c r="F20" i="95"/>
  <c r="C52" i="88"/>
  <c r="C51" i="130"/>
  <c r="C57" i="100"/>
  <c r="C51" i="94"/>
  <c r="AA46" i="160"/>
  <c r="B57" i="100"/>
  <c r="B51" i="94"/>
  <c r="B52" i="88"/>
  <c r="B51" i="130"/>
  <c r="U8" i="160"/>
  <c r="J16" i="145"/>
  <c r="F20"/>
  <c r="C50" i="89"/>
  <c r="C53" i="87"/>
  <c r="C55" i="140"/>
  <c r="C49" i="93"/>
  <c r="AC17" i="160"/>
  <c r="U60"/>
  <c r="J16" i="93"/>
  <c r="F20"/>
  <c r="C51" i="145"/>
  <c r="C53" i="86"/>
  <c r="F34" i="91"/>
  <c r="F31"/>
  <c r="C50" i="101"/>
  <c r="C54" i="86"/>
  <c r="C54" i="99"/>
  <c r="C50" i="131"/>
  <c r="C51" i="138"/>
  <c r="F20" i="91"/>
  <c r="B50" i="101"/>
  <c r="B54" i="86"/>
  <c r="B51" i="138"/>
  <c r="B54" i="99"/>
  <c r="B50" i="131"/>
  <c r="C51" i="112"/>
  <c r="C51" i="162"/>
  <c r="C51" i="95"/>
  <c r="B49" i="128"/>
  <c r="B51" i="162"/>
  <c r="B51" i="112"/>
  <c r="B51" i="95"/>
  <c r="AR23" i="160"/>
  <c r="C49" i="116"/>
  <c r="C50" i="141"/>
  <c r="C54" i="129"/>
  <c r="C53" i="3"/>
  <c r="C50" i="135"/>
  <c r="C50" i="145"/>
  <c r="B49" i="142"/>
  <c r="B50" i="145"/>
  <c r="B53" i="3"/>
  <c r="B50" i="135"/>
  <c r="B50" i="141"/>
  <c r="B54" i="129"/>
  <c r="Z51" i="160"/>
  <c r="U51"/>
  <c r="F20" i="86"/>
  <c r="C53" i="116"/>
  <c r="C50" i="99"/>
  <c r="C50" i="93"/>
  <c r="C49" i="135"/>
  <c r="C50" i="143"/>
  <c r="C53" i="104"/>
  <c r="C56" i="119"/>
  <c r="C49" i="162"/>
  <c r="C51" i="118"/>
  <c r="C52" i="98"/>
  <c r="C52" i="125"/>
  <c r="C53" i="111"/>
  <c r="C51" i="122"/>
  <c r="B49" i="123"/>
  <c r="B52" i="98"/>
  <c r="B51" i="118"/>
  <c r="B52" i="125"/>
  <c r="B51" i="122"/>
  <c r="B53" i="111"/>
  <c r="B50" i="162"/>
  <c r="J20" i="132"/>
  <c r="F20"/>
  <c r="C51" i="109"/>
  <c r="C52" i="89"/>
  <c r="C49" i="105"/>
  <c r="C54" i="103"/>
  <c r="C51" i="134"/>
  <c r="AI28" i="160"/>
  <c r="F20" i="103"/>
  <c r="C52" i="97"/>
  <c r="C54" i="116"/>
  <c r="C49" i="115"/>
  <c r="C50" i="107"/>
  <c r="C51" i="90"/>
  <c r="AC28" i="160"/>
  <c r="AA28"/>
  <c r="B49" i="115"/>
  <c r="B50" i="107"/>
  <c r="B52" i="97"/>
  <c r="B51" i="90"/>
  <c r="B54" i="116"/>
  <c r="U31" i="160"/>
  <c r="AJ31"/>
  <c r="F20" i="104"/>
  <c r="C50" i="138"/>
  <c r="C55" i="100"/>
  <c r="C51" i="107"/>
  <c r="C52" i="106"/>
  <c r="C51" i="102"/>
  <c r="J16" i="100"/>
  <c r="AC20" i="160"/>
  <c r="C51" i="115"/>
  <c r="C51" i="108"/>
  <c r="C49" i="120"/>
  <c r="C49" i="122"/>
  <c r="C53" i="112"/>
  <c r="F34" i="136"/>
  <c r="C50" i="112"/>
  <c r="C49" i="109"/>
  <c r="C54" i="118"/>
  <c r="C51" i="117"/>
  <c r="B49" i="108"/>
  <c r="B51" i="117"/>
  <c r="B50" i="112"/>
  <c r="B54" i="118"/>
  <c r="B49" i="109"/>
  <c r="J28" i="118"/>
  <c r="F31"/>
  <c r="C53" i="110"/>
  <c r="C52" i="92"/>
  <c r="C50" i="108"/>
  <c r="C52" i="119"/>
  <c r="B49" i="141"/>
  <c r="B52" i="92"/>
  <c r="B53" i="110"/>
  <c r="B52" i="119"/>
  <c r="B50" i="108"/>
  <c r="U56" i="160"/>
  <c r="J16" i="129"/>
  <c r="F20"/>
  <c r="C52" i="110"/>
  <c r="C54" i="87"/>
  <c r="C52" i="114"/>
  <c r="C49" i="3"/>
  <c r="C50" i="137"/>
  <c r="C50" i="142"/>
  <c r="F34" i="114"/>
  <c r="U45" i="160"/>
  <c r="C53" i="115"/>
  <c r="C51" i="133"/>
  <c r="C50" i="130"/>
  <c r="B50"/>
  <c r="B53" i="115"/>
  <c r="B51" i="133"/>
  <c r="F20" i="139"/>
  <c r="B52" i="122"/>
  <c r="B54" i="96"/>
  <c r="B53" i="125"/>
  <c r="B50" i="111"/>
  <c r="B51" i="99"/>
  <c r="B51" i="92"/>
  <c r="AJ12" i="160"/>
  <c r="U12"/>
  <c r="F20" i="125"/>
  <c r="C55" i="119"/>
  <c r="C50" i="113"/>
  <c r="C50" i="106"/>
  <c r="C52" i="109"/>
  <c r="F31" i="102"/>
  <c r="C53" i="117"/>
  <c r="C54" i="98"/>
  <c r="C50" i="115"/>
  <c r="C52" i="104"/>
  <c r="B50" i="115"/>
  <c r="B53" i="117"/>
  <c r="B52" i="104"/>
  <c r="B54" i="98"/>
  <c r="F20" i="102"/>
  <c r="Y52" i="160"/>
  <c r="B39" i="84"/>
  <c r="F31" i="117"/>
  <c r="AC52" i="160"/>
  <c r="C52" i="140"/>
  <c r="C52" i="136"/>
  <c r="C53" i="96"/>
  <c r="C54" i="141"/>
  <c r="B54"/>
  <c r="B53" i="96"/>
  <c r="B52" i="136"/>
  <c r="B52" i="140"/>
  <c r="F31" i="107"/>
  <c r="C50" i="103"/>
  <c r="C50" i="104"/>
  <c r="C53" i="108"/>
  <c r="C54" i="94"/>
  <c r="C49" i="134"/>
  <c r="C54" i="138"/>
  <c r="C54" i="162"/>
  <c r="AC58" i="160"/>
  <c r="AQ58"/>
  <c r="B50" i="103"/>
  <c r="B54" i="162"/>
  <c r="B54" i="94"/>
  <c r="B50" i="104"/>
  <c r="B54" i="138"/>
  <c r="B53" i="108"/>
  <c r="B49" i="134"/>
  <c r="C50" i="94"/>
  <c r="C49" i="104"/>
  <c r="C52" i="91"/>
  <c r="C54" i="101"/>
  <c r="C54" i="140"/>
  <c r="AC57" i="160"/>
  <c r="B60" i="84"/>
  <c r="B49" i="104"/>
  <c r="B54" i="140"/>
  <c r="B50" i="94"/>
  <c r="B52" i="91"/>
  <c r="B54" i="101"/>
  <c r="F20" i="133"/>
  <c r="C49" i="101"/>
  <c r="C51" i="140"/>
  <c r="C50" i="114"/>
  <c r="C53" i="134"/>
  <c r="C55" i="96"/>
  <c r="F31" i="134"/>
  <c r="F20"/>
  <c r="C49" i="107"/>
  <c r="C51" i="132"/>
  <c r="C52" i="135"/>
  <c r="C49" i="143"/>
  <c r="B49" i="107"/>
  <c r="B52" i="135"/>
  <c r="B51" i="132"/>
  <c r="B49" i="143"/>
  <c r="U61" i="160"/>
  <c r="F31" i="131"/>
  <c r="C53" i="142"/>
  <c r="C52" i="90"/>
  <c r="C53" i="127"/>
  <c r="C52" i="141"/>
  <c r="C53" i="99"/>
  <c r="C50" i="91"/>
  <c r="B49" i="111"/>
  <c r="B53" i="99"/>
  <c r="B52" i="90"/>
  <c r="B50" i="91"/>
  <c r="B53" i="127"/>
  <c r="B52" i="141"/>
  <c r="B53" i="142"/>
  <c r="B49" i="84"/>
  <c r="B52" i="3"/>
  <c r="B55" i="98"/>
  <c r="B53" i="101"/>
  <c r="B49" i="90"/>
  <c r="C54" i="92"/>
  <c r="C53" i="91"/>
  <c r="C50" i="86"/>
  <c r="C51" i="120"/>
  <c r="C51" i="139"/>
  <c r="C53" i="131"/>
  <c r="C49" i="140"/>
  <c r="B50" i="86"/>
  <c r="B53" i="131"/>
  <c r="B51" i="139"/>
  <c r="B49" i="140"/>
  <c r="B51" i="120"/>
  <c r="B53" i="91"/>
  <c r="B54" i="92"/>
  <c r="F31"/>
  <c r="J16"/>
  <c r="C50" i="96"/>
  <c r="F20" i="92"/>
  <c r="C50" i="116"/>
  <c r="C52" i="105"/>
  <c r="C52" i="118"/>
  <c r="C50" i="139"/>
  <c r="B52" i="105"/>
  <c r="B50" i="139"/>
  <c r="B52" i="118"/>
  <c r="B50" i="116"/>
  <c r="B50" i="96"/>
  <c r="U55" i="160"/>
  <c r="F20" i="89"/>
  <c r="C50" i="110"/>
  <c r="C50" i="105"/>
  <c r="C49" i="145"/>
  <c r="C55" i="94"/>
  <c r="C52" i="132"/>
  <c r="C54" i="107"/>
  <c r="C51" i="105"/>
  <c r="C49" i="95"/>
  <c r="C49" i="138"/>
  <c r="C53" i="128"/>
  <c r="F20" i="141"/>
  <c r="C54" i="111"/>
  <c r="C51" i="131"/>
  <c r="C54" i="142"/>
  <c r="C51" i="87"/>
  <c r="C52" i="117"/>
  <c r="C50" i="140"/>
  <c r="F34" i="142"/>
  <c r="C51" i="129"/>
  <c r="C51" i="110"/>
  <c r="C50" i="126"/>
  <c r="C52" i="131"/>
  <c r="B51" i="110"/>
  <c r="B52" i="131"/>
  <c r="B51" i="129"/>
  <c r="B50" i="126"/>
  <c r="F20" i="142"/>
  <c r="B50" i="87"/>
  <c r="C54" i="124"/>
  <c r="C54" i="108"/>
  <c r="C53" i="98"/>
  <c r="C54" i="113"/>
  <c r="C53" i="107"/>
  <c r="C50" i="88"/>
  <c r="B50" i="119"/>
  <c r="B54" i="124"/>
  <c r="B54" i="113"/>
  <c r="B53" i="98"/>
  <c r="B50" i="88"/>
  <c r="B53" i="107"/>
  <c r="B54" i="108"/>
  <c r="F31" i="113"/>
  <c r="C53" i="130"/>
  <c r="C53" i="109"/>
  <c r="C51" i="126"/>
  <c r="C50" i="125"/>
  <c r="C51" i="111"/>
  <c r="B50" i="125"/>
  <c r="B53" i="109"/>
  <c r="B53" i="130"/>
  <c r="B51" i="111"/>
  <c r="B51" i="126"/>
  <c r="F20" i="101"/>
  <c r="C51" i="137"/>
  <c r="C51" i="127"/>
  <c r="C51" i="91"/>
  <c r="C49" i="133"/>
  <c r="C53" i="138"/>
  <c r="C54" i="110"/>
  <c r="C51" i="106"/>
  <c r="F20" i="110"/>
  <c r="C53" i="129"/>
  <c r="C53" i="118"/>
  <c r="C49" i="89"/>
  <c r="C49" i="126"/>
  <c r="C52" i="142"/>
  <c r="AI35" i="160"/>
  <c r="F20" i="143"/>
  <c r="F34"/>
  <c r="F31"/>
  <c r="G52"/>
  <c r="J33" s="1"/>
  <c r="F14"/>
  <c r="J8" s="1"/>
  <c r="F52"/>
  <c r="J32" s="1"/>
  <c r="AC35" i="160"/>
  <c r="AQ35"/>
  <c r="T35"/>
  <c r="J16" i="143"/>
  <c r="C50" i="87"/>
  <c r="F52" i="142"/>
  <c r="J32" s="1"/>
  <c r="G52"/>
  <c r="J33" s="1"/>
  <c r="F14"/>
  <c r="J8" s="1"/>
  <c r="J16"/>
  <c r="U65" i="160"/>
  <c r="F52" i="141"/>
  <c r="J32" s="1"/>
  <c r="G52"/>
  <c r="J33" s="1"/>
  <c r="F14"/>
  <c r="J8" s="1"/>
  <c r="J16"/>
  <c r="J34"/>
  <c r="T65" i="160"/>
  <c r="AI9"/>
  <c r="J16" i="140"/>
  <c r="F20"/>
  <c r="F34"/>
  <c r="F52"/>
  <c r="J32" s="1"/>
  <c r="F14"/>
  <c r="J8" s="1"/>
  <c r="G52"/>
  <c r="J33" s="1"/>
  <c r="AC9" i="160"/>
  <c r="AJ57"/>
  <c r="F34" i="138"/>
  <c r="F20"/>
  <c r="F31"/>
  <c r="F52"/>
  <c r="J32" s="1"/>
  <c r="G52"/>
  <c r="J33" s="1"/>
  <c r="F14"/>
  <c r="J8" s="1"/>
  <c r="G52" i="137"/>
  <c r="F14"/>
  <c r="J8" s="1"/>
  <c r="F52"/>
  <c r="AC41" i="160"/>
  <c r="J16" i="137"/>
  <c r="F20" i="136"/>
  <c r="F31"/>
  <c r="F52"/>
  <c r="J32" s="1"/>
  <c r="F14"/>
  <c r="J8" s="1"/>
  <c r="G52"/>
  <c r="J33" s="1"/>
  <c r="U38" i="160"/>
  <c r="F52" i="135"/>
  <c r="J32" s="1"/>
  <c r="F14"/>
  <c r="J8" s="1"/>
  <c r="G52"/>
  <c r="J33" s="1"/>
  <c r="Y29" i="160"/>
  <c r="J28" i="135"/>
  <c r="F34" i="134"/>
  <c r="AR44" i="160"/>
  <c r="J29" i="134"/>
  <c r="U44" i="160"/>
  <c r="F14" i="134"/>
  <c r="J8" s="1"/>
  <c r="G52"/>
  <c r="J33" s="1"/>
  <c r="F52"/>
  <c r="J32" s="1"/>
  <c r="AC44" i="160"/>
  <c r="J16" i="133"/>
  <c r="AJ21" i="160"/>
  <c r="G52" i="133"/>
  <c r="J33" s="1"/>
  <c r="F14"/>
  <c r="J8" s="1"/>
  <c r="F52"/>
  <c r="J32" s="1"/>
  <c r="T34" i="160"/>
  <c r="J16" i="132"/>
  <c r="J29"/>
  <c r="F52"/>
  <c r="J32" s="1"/>
  <c r="F14"/>
  <c r="J8" s="1"/>
  <c r="G52"/>
  <c r="J33" s="1"/>
  <c r="U34" i="160"/>
  <c r="J19" i="131"/>
  <c r="J16"/>
  <c r="J29"/>
  <c r="C49" i="111"/>
  <c r="F20" i="131"/>
  <c r="F52"/>
  <c r="J32" s="1"/>
  <c r="G52"/>
  <c r="J33" s="1"/>
  <c r="F14"/>
  <c r="J8" s="1"/>
  <c r="AC53" i="160"/>
  <c r="F14" i="130"/>
  <c r="J8" s="1"/>
  <c r="G52"/>
  <c r="J33" s="1"/>
  <c r="F52"/>
  <c r="J32" s="1"/>
  <c r="C49" i="100"/>
  <c r="F52" i="129"/>
  <c r="J32" s="1"/>
  <c r="G52"/>
  <c r="J33" s="1"/>
  <c r="F14"/>
  <c r="J8" s="1"/>
  <c r="J20" i="128"/>
  <c r="F31"/>
  <c r="F52"/>
  <c r="J32" s="1"/>
  <c r="F14"/>
  <c r="J8" s="1"/>
  <c r="G52"/>
  <c r="J33" s="1"/>
  <c r="U37" i="160"/>
  <c r="O63"/>
  <c r="F52" i="127"/>
  <c r="J32" s="1"/>
  <c r="F20"/>
  <c r="G52"/>
  <c r="J33" s="1"/>
  <c r="F34" i="126"/>
  <c r="J16"/>
  <c r="AR59" i="160"/>
  <c r="U59"/>
  <c r="AI59"/>
  <c r="F20" i="126"/>
  <c r="J34"/>
  <c r="F52"/>
  <c r="J32" s="1"/>
  <c r="F14"/>
  <c r="J8" s="1"/>
  <c r="G52"/>
  <c r="J33" s="1"/>
  <c r="T12" i="160"/>
  <c r="AC12"/>
  <c r="F52" i="125"/>
  <c r="J32" s="1"/>
  <c r="G52"/>
  <c r="J33" s="1"/>
  <c r="F14"/>
  <c r="J8" s="1"/>
  <c r="J16"/>
  <c r="J11"/>
  <c r="U42" i="160"/>
  <c r="J16" i="122"/>
  <c r="F52"/>
  <c r="J32" s="1"/>
  <c r="F14"/>
  <c r="J8" s="1"/>
  <c r="G52"/>
  <c r="J33" s="1"/>
  <c r="T24" i="160"/>
  <c r="AR24"/>
  <c r="J16" i="121"/>
  <c r="C50" i="162"/>
  <c r="F20" i="121"/>
  <c r="G52"/>
  <c r="J33" s="1"/>
  <c r="F14"/>
  <c r="J8" s="1"/>
  <c r="F52"/>
  <c r="J32" s="1"/>
  <c r="F34" i="120"/>
  <c r="F20"/>
  <c r="J16"/>
  <c r="J34"/>
  <c r="F52"/>
  <c r="F14"/>
  <c r="J8" s="1"/>
  <c r="G52"/>
  <c r="U14" i="160"/>
  <c r="F34" i="119"/>
  <c r="U26" i="160"/>
  <c r="F31" i="119"/>
  <c r="C49" i="123"/>
  <c r="F20" i="119"/>
  <c r="F52"/>
  <c r="J32" s="1"/>
  <c r="F14"/>
  <c r="J8" s="1"/>
  <c r="G52"/>
  <c r="J33" s="1"/>
  <c r="F34" i="118"/>
  <c r="U33" i="160"/>
  <c r="J16" i="118"/>
  <c r="AA33" i="160"/>
  <c r="G52" i="118"/>
  <c r="J33" s="1"/>
  <c r="F14"/>
  <c r="J8" s="1"/>
  <c r="F52"/>
  <c r="J32" s="1"/>
  <c r="F20"/>
  <c r="C49" i="141"/>
  <c r="F34" i="117"/>
  <c r="J16"/>
  <c r="Z52" i="160"/>
  <c r="F20" i="117"/>
  <c r="U52" i="160"/>
  <c r="T52"/>
  <c r="F52" i="117"/>
  <c r="J32" s="1"/>
  <c r="F14"/>
  <c r="J8" s="1"/>
  <c r="G52"/>
  <c r="J33" s="1"/>
  <c r="J16" i="124"/>
  <c r="F52"/>
  <c r="J32" s="1"/>
  <c r="G52"/>
  <c r="J33" s="1"/>
  <c r="F14"/>
  <c r="J8" s="1"/>
  <c r="U64" i="160"/>
  <c r="C49" i="98"/>
  <c r="F31" i="162"/>
  <c r="F34"/>
  <c r="F52"/>
  <c r="J32" s="1"/>
  <c r="F14"/>
  <c r="J8" s="1"/>
  <c r="G52"/>
  <c r="J33" s="1"/>
  <c r="C50" i="119"/>
  <c r="F20" i="162"/>
  <c r="U7" i="160"/>
  <c r="J16" i="116"/>
  <c r="F20"/>
  <c r="C49" i="87"/>
  <c r="F52" i="116"/>
  <c r="J32" s="1"/>
  <c r="G52"/>
  <c r="J33" s="1"/>
  <c r="F14"/>
  <c r="J8" s="1"/>
  <c r="AC11" i="160"/>
  <c r="Z11"/>
  <c r="F52" i="115"/>
  <c r="F14"/>
  <c r="J8" s="1"/>
  <c r="G52"/>
  <c r="J16"/>
  <c r="F20" i="114"/>
  <c r="AC45" i="160"/>
  <c r="F52" i="114"/>
  <c r="J32" s="1"/>
  <c r="G52"/>
  <c r="J33" s="1"/>
  <c r="F14"/>
  <c r="J8" s="1"/>
  <c r="T45" i="160"/>
  <c r="J16" i="114"/>
  <c r="F20" i="113"/>
  <c r="F34"/>
  <c r="F52"/>
  <c r="F14"/>
  <c r="J8" s="1"/>
  <c r="G52"/>
  <c r="Z62" i="160"/>
  <c r="F34" i="112"/>
  <c r="AJ15" i="160"/>
  <c r="J35" i="112"/>
  <c r="J16"/>
  <c r="AQ15" i="160"/>
  <c r="F52" i="112"/>
  <c r="J32" s="1"/>
  <c r="F14"/>
  <c r="J8" s="1"/>
  <c r="G52"/>
  <c r="J33" s="1"/>
  <c r="F52" i="111"/>
  <c r="J32" s="1"/>
  <c r="G52"/>
  <c r="J33" s="1"/>
  <c r="F14"/>
  <c r="J8" s="1"/>
  <c r="AC16" i="160"/>
  <c r="C49" i="131"/>
  <c r="F52" i="110"/>
  <c r="F14"/>
  <c r="J8" s="1"/>
  <c r="G52"/>
  <c r="U49" i="160"/>
  <c r="J16" i="110"/>
  <c r="J16" i="108"/>
  <c r="F14"/>
  <c r="J8" s="1"/>
  <c r="G52"/>
  <c r="J33" s="1"/>
  <c r="F52"/>
  <c r="J32" s="1"/>
  <c r="C49" i="136"/>
  <c r="F20" i="108"/>
  <c r="AC47" i="160"/>
  <c r="F34" i="107"/>
  <c r="F20"/>
  <c r="G52"/>
  <c r="J33" s="1"/>
  <c r="F14"/>
  <c r="J8" s="1"/>
  <c r="F52"/>
  <c r="J32" s="1"/>
  <c r="AC25" i="160"/>
  <c r="J16" i="106"/>
  <c r="U25" i="160"/>
  <c r="G52" i="106"/>
  <c r="J33" s="1"/>
  <c r="F14"/>
  <c r="J8" s="1"/>
  <c r="F52"/>
  <c r="J32" s="1"/>
  <c r="F20" i="105"/>
  <c r="O50" i="160"/>
  <c r="J16" i="104"/>
  <c r="AC31" i="160"/>
  <c r="F14" i="104"/>
  <c r="J8" s="1"/>
  <c r="F52"/>
  <c r="J32" s="1"/>
  <c r="G52"/>
  <c r="J33" s="1"/>
  <c r="F34" i="103"/>
  <c r="F31"/>
  <c r="J16"/>
  <c r="T28" i="160"/>
  <c r="F52" i="103"/>
  <c r="J32" s="1"/>
  <c r="F14"/>
  <c r="J8" s="1"/>
  <c r="G52"/>
  <c r="J33" s="1"/>
  <c r="U28" i="160"/>
  <c r="AI43"/>
  <c r="J16" i="102"/>
  <c r="F34"/>
  <c r="F52"/>
  <c r="J32" s="1"/>
  <c r="F14"/>
  <c r="J8" s="1"/>
  <c r="G52"/>
  <c r="J33" s="1"/>
  <c r="AC36" i="160"/>
  <c r="Z36"/>
  <c r="U36"/>
  <c r="F52" i="101"/>
  <c r="G52"/>
  <c r="F14"/>
  <c r="J8" s="1"/>
  <c r="F52" i="100"/>
  <c r="J32" s="1"/>
  <c r="G52"/>
  <c r="J33" s="1"/>
  <c r="F14"/>
  <c r="J8" s="1"/>
  <c r="U20" i="160"/>
  <c r="C49" i="129"/>
  <c r="F20" i="100"/>
  <c r="F20" i="99"/>
  <c r="AR30" i="160"/>
  <c r="F31" i="99"/>
  <c r="J16"/>
  <c r="F52"/>
  <c r="J32" s="1"/>
  <c r="F14"/>
  <c r="J8" s="1"/>
  <c r="G52"/>
  <c r="J33" s="1"/>
  <c r="U30" i="160"/>
  <c r="J19" i="98"/>
  <c r="F34"/>
  <c r="B49" i="124"/>
  <c r="B50" i="121"/>
  <c r="F52" i="98"/>
  <c r="J32" s="1"/>
  <c r="G52"/>
  <c r="J33" s="1"/>
  <c r="F14"/>
  <c r="J8" s="1"/>
  <c r="F20"/>
  <c r="C50" i="121"/>
  <c r="C49" i="124"/>
  <c r="J16" i="98"/>
  <c r="F31" i="97"/>
  <c r="J34"/>
  <c r="J16"/>
  <c r="T10" i="160"/>
  <c r="F20" i="97"/>
  <c r="F14"/>
  <c r="J8" s="1"/>
  <c r="F52"/>
  <c r="J32" s="1"/>
  <c r="G52"/>
  <c r="J33" s="1"/>
  <c r="U10" i="160"/>
  <c r="B51" i="98"/>
  <c r="B49" i="92"/>
  <c r="U39" i="160"/>
  <c r="C49" i="92"/>
  <c r="C51" i="98"/>
  <c r="F20" i="96"/>
  <c r="F52"/>
  <c r="F14"/>
  <c r="J8" s="1"/>
  <c r="G52"/>
  <c r="Y46" i="160"/>
  <c r="F34" i="95"/>
  <c r="AC46" i="160"/>
  <c r="F52" i="95"/>
  <c r="J32" s="1"/>
  <c r="F14"/>
  <c r="J8" s="1"/>
  <c r="G52"/>
  <c r="J33" s="1"/>
  <c r="F52" i="145"/>
  <c r="J32" s="1"/>
  <c r="F14"/>
  <c r="J8" s="1"/>
  <c r="G52"/>
  <c r="J33" s="1"/>
  <c r="F20" i="94"/>
  <c r="C49" i="91"/>
  <c r="F52" i="94"/>
  <c r="G52"/>
  <c r="F14"/>
  <c r="J8" s="1"/>
  <c r="U17" i="160"/>
  <c r="T60"/>
  <c r="F52" i="93"/>
  <c r="F14"/>
  <c r="J8" s="1"/>
  <c r="G52"/>
  <c r="F34" i="92"/>
  <c r="F52"/>
  <c r="J32" s="1"/>
  <c r="F14"/>
  <c r="J8" s="1"/>
  <c r="G52"/>
  <c r="J33" s="1"/>
  <c r="C49" i="96"/>
  <c r="Y32" i="160"/>
  <c r="U32"/>
  <c r="F14" i="91"/>
  <c r="J8" s="1"/>
  <c r="G52"/>
  <c r="J33" s="1"/>
  <c r="F52"/>
  <c r="J32" s="1"/>
  <c r="C49" i="94"/>
  <c r="F52" i="89"/>
  <c r="J32" s="1"/>
  <c r="G52"/>
  <c r="F14"/>
  <c r="J8" s="1"/>
  <c r="J16"/>
  <c r="AC55" i="160"/>
  <c r="F31" i="88"/>
  <c r="J16"/>
  <c r="F34"/>
  <c r="AR48" i="160"/>
  <c r="F52" i="88"/>
  <c r="J32" s="1"/>
  <c r="F14"/>
  <c r="J8" s="1"/>
  <c r="G52"/>
  <c r="J33" s="1"/>
  <c r="C49" i="128"/>
  <c r="F20" i="88"/>
  <c r="U48" i="160"/>
  <c r="B49" i="116"/>
  <c r="U23" i="160"/>
  <c r="F52" i="87"/>
  <c r="J32" s="1"/>
  <c r="F14"/>
  <c r="J8" s="1"/>
  <c r="G52"/>
  <c r="J33" s="1"/>
  <c r="C49" i="142"/>
  <c r="F20" i="87"/>
  <c r="J16"/>
  <c r="F52" i="86"/>
  <c r="J32" s="1"/>
  <c r="G52"/>
  <c r="J33" s="1"/>
  <c r="F14"/>
  <c r="J8" s="1"/>
  <c r="AC51" i="160"/>
  <c r="J16" i="3"/>
  <c r="G52"/>
  <c r="J33" s="1"/>
  <c r="F14"/>
  <c r="J8" s="1"/>
  <c r="F52"/>
  <c r="J32" s="1"/>
  <c r="AQ24" i="160"/>
  <c r="AC67"/>
  <c r="AQ67"/>
  <c r="AJ64"/>
  <c r="AC64"/>
  <c r="B46" i="84"/>
  <c r="B49" i="98"/>
  <c r="AA24" i="160"/>
  <c r="Y26"/>
  <c r="B41" i="84"/>
  <c r="B49" i="162"/>
  <c r="Y16" i="160"/>
  <c r="AI16"/>
  <c r="AR16"/>
  <c r="T16"/>
  <c r="B32" i="84"/>
  <c r="B49" i="131"/>
  <c r="AA16" i="160"/>
  <c r="T61"/>
  <c r="AJ66"/>
  <c r="Z66"/>
  <c r="AA66"/>
  <c r="B49" i="121"/>
  <c r="AA38" i="160"/>
  <c r="T38"/>
  <c r="AC38"/>
  <c r="C49" i="108"/>
  <c r="AI47" i="160"/>
  <c r="AJ47"/>
  <c r="Z32"/>
  <c r="AC32"/>
  <c r="Y17"/>
  <c r="Z17"/>
  <c r="AA18"/>
  <c r="B49" i="96"/>
  <c r="AC37" i="160"/>
  <c r="C49" i="88"/>
  <c r="AC65" i="160"/>
  <c r="C49" i="118"/>
  <c r="AA65" i="160"/>
  <c r="AR65"/>
  <c r="B51" i="84"/>
  <c r="AA56" i="160"/>
  <c r="Y56"/>
  <c r="AQ56"/>
  <c r="T56"/>
  <c r="AC56"/>
  <c r="Z20"/>
  <c r="AI20"/>
  <c r="AI23"/>
  <c r="AC23"/>
  <c r="AA23"/>
  <c r="AR7"/>
  <c r="T7"/>
  <c r="AC22"/>
  <c r="C50" i="98"/>
  <c r="AA22" i="160"/>
  <c r="B50" i="98"/>
  <c r="AC39" i="160"/>
  <c r="T22"/>
  <c r="AR22"/>
  <c r="Y22"/>
  <c r="AI26"/>
  <c r="Y33"/>
  <c r="AJ33"/>
  <c r="AQ52"/>
  <c r="AR52"/>
  <c r="AA64"/>
  <c r="Y24"/>
  <c r="T66"/>
  <c r="AQ7"/>
  <c r="AI45"/>
  <c r="AI62"/>
  <c r="Z16"/>
  <c r="AQ49"/>
  <c r="AR49"/>
  <c r="Y49"/>
  <c r="AJ49"/>
  <c r="AJ13"/>
  <c r="Y13"/>
  <c r="AR13"/>
  <c r="AR58"/>
  <c r="J11" i="103"/>
  <c r="AJ28" i="160"/>
  <c r="AJ43"/>
  <c r="Y43"/>
  <c r="Y36"/>
  <c r="AJ20"/>
  <c r="AQ20"/>
  <c r="Y20"/>
  <c r="AI30"/>
  <c r="AJ30"/>
  <c r="AI54"/>
  <c r="AJ8"/>
  <c r="AR8"/>
  <c r="Y8"/>
  <c r="AI17"/>
  <c r="T18"/>
  <c r="T32"/>
  <c r="AQ32"/>
  <c r="AR32"/>
  <c r="AJ40"/>
  <c r="AR40"/>
  <c r="T55"/>
  <c r="AA55"/>
  <c r="J11" i="89"/>
  <c r="Y55" i="160"/>
  <c r="B9" i="84"/>
  <c r="Z48" i="160"/>
  <c r="AJ23"/>
  <c r="T51"/>
  <c r="AA51"/>
  <c r="AI51"/>
  <c r="AQ51"/>
  <c r="Z42"/>
  <c r="Z56"/>
  <c r="AI56"/>
  <c r="AR56"/>
  <c r="AJ53"/>
  <c r="AQ53"/>
  <c r="T21"/>
  <c r="AR21"/>
  <c r="P44"/>
  <c r="T27"/>
  <c r="Y9"/>
  <c r="AJ9"/>
  <c r="AJ65"/>
  <c r="Z67"/>
  <c r="J11" i="143"/>
  <c r="AJ35" i="160"/>
  <c r="Y35"/>
  <c r="AJ67"/>
  <c r="AI65"/>
  <c r="AQ9"/>
  <c r="P9"/>
  <c r="AI27"/>
  <c r="P27"/>
  <c r="AR57"/>
  <c r="AI41"/>
  <c r="Z41"/>
  <c r="P38"/>
  <c r="AI38"/>
  <c r="AJ38"/>
  <c r="Z29"/>
  <c r="T44"/>
  <c r="AA44"/>
  <c r="Y21"/>
  <c r="Y34"/>
  <c r="AQ61"/>
  <c r="AJ56"/>
  <c r="AR37"/>
  <c r="P63"/>
  <c r="Z63"/>
  <c r="Y63"/>
  <c r="AA59"/>
  <c r="AJ59"/>
  <c r="Y12"/>
  <c r="T42"/>
  <c r="AQ42"/>
  <c r="Y42"/>
  <c r="AJ22"/>
  <c r="AI22"/>
  <c r="Z14"/>
  <c r="T14"/>
  <c r="AR14"/>
  <c r="AA26"/>
  <c r="Z26"/>
  <c r="AQ33"/>
  <c r="T33"/>
  <c r="AR33"/>
  <c r="AR64"/>
  <c r="T64"/>
  <c r="AI66"/>
  <c r="T11"/>
  <c r="Y45"/>
  <c r="AJ45"/>
  <c r="AQ45"/>
  <c r="Y62"/>
  <c r="AI15"/>
  <c r="T15"/>
  <c r="AI49"/>
  <c r="AQ13"/>
  <c r="T13"/>
  <c r="AJ58"/>
  <c r="T50"/>
  <c r="AI50"/>
  <c r="AQ28"/>
  <c r="AR43"/>
  <c r="AI36"/>
  <c r="P36"/>
  <c r="T36"/>
  <c r="T20"/>
  <c r="P30"/>
  <c r="AI10"/>
  <c r="AJ10"/>
  <c r="AJ46"/>
  <c r="AI8"/>
  <c r="P60"/>
  <c r="Z60"/>
  <c r="AJ18"/>
  <c r="Z18"/>
  <c r="Y18"/>
  <c r="AI40"/>
  <c r="Z55"/>
  <c r="AQ48"/>
  <c r="AJ48"/>
  <c r="T48"/>
  <c r="AR51"/>
  <c r="AJ51"/>
  <c r="J15" i="143"/>
  <c r="C65" i="84"/>
  <c r="J11" i="142"/>
  <c r="C64" i="84"/>
  <c r="T67" i="160"/>
  <c r="B64" i="84"/>
  <c r="J15" i="142"/>
  <c r="AA67" i="160"/>
  <c r="AR67"/>
  <c r="J15" i="141"/>
  <c r="J11"/>
  <c r="B63" i="84"/>
  <c r="C63"/>
  <c r="O65" i="160"/>
  <c r="Z65"/>
  <c r="J11" i="140"/>
  <c r="B62" i="84"/>
  <c r="C62"/>
  <c r="AR9" i="160"/>
  <c r="T9"/>
  <c r="AA9"/>
  <c r="J15" i="140"/>
  <c r="B61" i="84"/>
  <c r="C61"/>
  <c r="J11" i="139"/>
  <c r="AR27" i="160"/>
  <c r="J33" i="139"/>
  <c r="J32"/>
  <c r="J8"/>
  <c r="J15"/>
  <c r="AA27" i="160"/>
  <c r="J11" i="138"/>
  <c r="J15"/>
  <c r="C60" i="84"/>
  <c r="J15" i="137"/>
  <c r="C59" i="84"/>
  <c r="P41" i="160"/>
  <c r="Y41"/>
  <c r="J11" i="137"/>
  <c r="B59" i="84"/>
  <c r="T41" i="160"/>
  <c r="AJ41"/>
  <c r="AR41"/>
  <c r="C58" i="84"/>
  <c r="J15" i="136"/>
  <c r="J11"/>
  <c r="B58" i="84"/>
  <c r="J11" i="135"/>
  <c r="J15"/>
  <c r="C57" i="84"/>
  <c r="C56"/>
  <c r="J15" i="134"/>
  <c r="J11"/>
  <c r="C55" i="84"/>
  <c r="P21" i="160"/>
  <c r="AC21"/>
  <c r="J15" i="133"/>
  <c r="J11"/>
  <c r="B55" i="84"/>
  <c r="AI21" i="160"/>
  <c r="C54" i="84"/>
  <c r="J15" i="132"/>
  <c r="J11"/>
  <c r="AR34" i="160"/>
  <c r="B54" i="84"/>
  <c r="AC34" i="160"/>
  <c r="AI34"/>
  <c r="J15" i="131"/>
  <c r="J11"/>
  <c r="B53" i="84"/>
  <c r="C53"/>
  <c r="AI61" i="160"/>
  <c r="B52" i="84"/>
  <c r="J15" i="130"/>
  <c r="T53" i="160"/>
  <c r="AA53"/>
  <c r="C52" i="84"/>
  <c r="J11" i="130"/>
  <c r="Y53" i="160"/>
  <c r="C51" i="84"/>
  <c r="J11" i="129"/>
  <c r="J15"/>
  <c r="B50" i="84"/>
  <c r="J11" i="128"/>
  <c r="J15"/>
  <c r="C50" i="84"/>
  <c r="AI37" i="160"/>
  <c r="C49" i="84"/>
  <c r="J11" i="127"/>
  <c r="J15"/>
  <c r="AJ63" i="160"/>
  <c r="J15" i="126"/>
  <c r="J11"/>
  <c r="C48" i="84"/>
  <c r="T59" i="160"/>
  <c r="C47" i="84"/>
  <c r="J15" i="125"/>
  <c r="P42" i="160"/>
  <c r="AJ42"/>
  <c r="J15" i="122"/>
  <c r="B44" i="84"/>
  <c r="J11" i="122"/>
  <c r="C44" i="84"/>
  <c r="AI42" i="160"/>
  <c r="C43" i="84"/>
  <c r="J15" i="121"/>
  <c r="B43" i="84"/>
  <c r="J11" i="121"/>
  <c r="AQ22" i="160"/>
  <c r="O22"/>
  <c r="J15" i="120"/>
  <c r="J11"/>
  <c r="C42" i="84"/>
  <c r="AJ14" i="160"/>
  <c r="C41" i="84"/>
  <c r="J15" i="119"/>
  <c r="AJ26" i="160"/>
  <c r="AC26"/>
  <c r="AR26"/>
  <c r="J11" i="119"/>
  <c r="C40" i="84"/>
  <c r="J15" i="118"/>
  <c r="J11"/>
  <c r="B40" i="84"/>
  <c r="AC33" i="160"/>
  <c r="J15" i="117"/>
  <c r="J11"/>
  <c r="C39" i="84"/>
  <c r="J15" i="124"/>
  <c r="AQ64" i="160"/>
  <c r="J11" i="124"/>
  <c r="O64" i="160"/>
  <c r="Z64"/>
  <c r="Y64"/>
  <c r="F31" i="123"/>
  <c r="J15"/>
  <c r="G52"/>
  <c r="J33" s="1"/>
  <c r="F14"/>
  <c r="J8" s="1"/>
  <c r="F52"/>
  <c r="J32" s="1"/>
  <c r="J11"/>
  <c r="B45" i="84"/>
  <c r="F20" i="123"/>
  <c r="AJ24" i="160"/>
  <c r="C45" i="84"/>
  <c r="F34" i="123"/>
  <c r="J15" i="162"/>
  <c r="C38" i="84"/>
  <c r="AC66" i="160"/>
  <c r="AQ66"/>
  <c r="B38" i="84"/>
  <c r="J11" i="162"/>
  <c r="Y66" i="160"/>
  <c r="J15" i="116"/>
  <c r="J11"/>
  <c r="B37" i="84"/>
  <c r="AJ7" i="160"/>
  <c r="C37" i="84"/>
  <c r="Y7" i="160"/>
  <c r="J15" i="115"/>
  <c r="J11"/>
  <c r="B36" i="84"/>
  <c r="C36"/>
  <c r="P11" i="160"/>
  <c r="Y11"/>
  <c r="C35" i="84"/>
  <c r="Z45" i="160"/>
  <c r="J15" i="114"/>
  <c r="J11"/>
  <c r="B35" i="84"/>
  <c r="O45" i="160"/>
  <c r="B34" i="84"/>
  <c r="C34"/>
  <c r="J11" i="113"/>
  <c r="AA62" i="160"/>
  <c r="P62"/>
  <c r="T62"/>
  <c r="AC62"/>
  <c r="J15" i="113"/>
  <c r="J15" i="112"/>
  <c r="C33" i="84"/>
  <c r="J11" i="112"/>
  <c r="B33" i="84"/>
  <c r="O15" i="160"/>
  <c r="AA15"/>
  <c r="J11" i="111"/>
  <c r="J15"/>
  <c r="C32" i="84"/>
  <c r="C31"/>
  <c r="J15" i="110"/>
  <c r="J11"/>
  <c r="B31" i="84"/>
  <c r="Z49" i="160"/>
  <c r="B30" i="84"/>
  <c r="J11" i="109"/>
  <c r="J15"/>
  <c r="C30" i="84"/>
  <c r="J11" i="108"/>
  <c r="B29" i="84"/>
  <c r="C29"/>
  <c r="AR47" i="160"/>
  <c r="AA47"/>
  <c r="AQ47"/>
  <c r="J15" i="108"/>
  <c r="C28" i="84"/>
  <c r="Y58" i="160"/>
  <c r="AI58"/>
  <c r="J15" i="107"/>
  <c r="B28" i="84"/>
  <c r="J11" i="107"/>
  <c r="AA58" i="160"/>
  <c r="B27" i="84"/>
  <c r="J11" i="106"/>
  <c r="C27" i="84"/>
  <c r="J15" i="106"/>
  <c r="Z25" i="160"/>
  <c r="AQ25"/>
  <c r="J15" i="105"/>
  <c r="J33"/>
  <c r="B26" i="84"/>
  <c r="J11" i="105"/>
  <c r="C26" i="84"/>
  <c r="AR31" i="160"/>
  <c r="P31"/>
  <c r="J11" i="104"/>
  <c r="B25" i="84"/>
  <c r="C25"/>
  <c r="J15" i="104"/>
  <c r="AQ31" i="160"/>
  <c r="J15" i="103"/>
  <c r="C24" i="84"/>
  <c r="B24"/>
  <c r="B23"/>
  <c r="C23"/>
  <c r="J15" i="102"/>
  <c r="J11"/>
  <c r="Z43" i="160"/>
  <c r="T43"/>
  <c r="AA43"/>
  <c r="AQ43"/>
  <c r="B22" i="84"/>
  <c r="J15" i="101"/>
  <c r="C22" i="84"/>
  <c r="J11" i="101"/>
  <c r="J11" i="100"/>
  <c r="B21" i="84"/>
  <c r="C21"/>
  <c r="J15" i="100"/>
  <c r="AA20" i="160"/>
  <c r="T30"/>
  <c r="C20" i="84"/>
  <c r="J11" i="99"/>
  <c r="Y30" i="160"/>
  <c r="J15" i="99"/>
  <c r="B20" i="84"/>
  <c r="C19"/>
  <c r="J15" i="98"/>
  <c r="AC54" i="160"/>
  <c r="J11" i="98"/>
  <c r="B19" i="84"/>
  <c r="T54" i="160"/>
  <c r="AJ54"/>
  <c r="J15" i="97"/>
  <c r="C18" i="84"/>
  <c r="J11" i="97"/>
  <c r="O10" i="160"/>
  <c r="Z10"/>
  <c r="B18" i="84"/>
  <c r="J15" i="95"/>
  <c r="J11"/>
  <c r="B16" i="84"/>
  <c r="C16"/>
  <c r="J15" i="145"/>
  <c r="C15" i="84"/>
  <c r="P8" i="160"/>
  <c r="T8"/>
  <c r="AQ8"/>
  <c r="J11" i="94"/>
  <c r="B14" i="84"/>
  <c r="C14"/>
  <c r="T17" i="160"/>
  <c r="AA17"/>
  <c r="AJ17"/>
  <c r="AR17"/>
  <c r="J15" i="94"/>
  <c r="C13" i="84"/>
  <c r="Y60" i="160"/>
  <c r="B13" i="84"/>
  <c r="J15" i="93"/>
  <c r="J11"/>
  <c r="AI60" i="160"/>
  <c r="J15" i="92"/>
  <c r="J11"/>
  <c r="B12" i="84"/>
  <c r="AQ18" i="160"/>
  <c r="O18"/>
  <c r="C12" i="84"/>
  <c r="AC18" i="160"/>
  <c r="AI18"/>
  <c r="J15" i="91"/>
  <c r="J11"/>
  <c r="B11" i="84"/>
  <c r="C11"/>
  <c r="J15" i="90"/>
  <c r="O40" i="160"/>
  <c r="J32" i="90"/>
  <c r="C10" i="84"/>
  <c r="B10"/>
  <c r="AC40" i="160"/>
  <c r="J11" i="90"/>
  <c r="C9" i="84"/>
  <c r="J15" i="89"/>
  <c r="AJ55" i="160"/>
  <c r="AR55"/>
  <c r="J15" i="88"/>
  <c r="J11"/>
  <c r="B8" i="84"/>
  <c r="C8"/>
  <c r="J15" i="87"/>
  <c r="Y23" i="160"/>
  <c r="J11" i="87"/>
  <c r="B7" i="84"/>
  <c r="C7"/>
  <c r="C6"/>
  <c r="J15" i="86"/>
  <c r="J11"/>
  <c r="J15" i="3"/>
  <c r="J11"/>
  <c r="Z39" i="160"/>
  <c r="T39"/>
  <c r="AJ39"/>
  <c r="AQ39"/>
  <c r="AR39"/>
  <c r="AA35"/>
  <c r="Z35"/>
  <c r="Y67"/>
  <c r="P67"/>
  <c r="Y65"/>
  <c r="P65"/>
  <c r="O9"/>
  <c r="Z9"/>
  <c r="Z27"/>
  <c r="O27"/>
  <c r="AQ27"/>
  <c r="Y27"/>
  <c r="Y57"/>
  <c r="AA57"/>
  <c r="O57"/>
  <c r="AI57"/>
  <c r="AA41"/>
  <c r="AR38"/>
  <c r="Z38"/>
  <c r="Y38"/>
  <c r="AQ38"/>
  <c r="T29"/>
  <c r="O44"/>
  <c r="AI44"/>
  <c r="Z44"/>
  <c r="Y44"/>
  <c r="AQ44"/>
  <c r="AA21"/>
  <c r="Z21"/>
  <c r="P34"/>
  <c r="Z61"/>
  <c r="O61"/>
  <c r="AR61"/>
  <c r="O53"/>
  <c r="P53"/>
  <c r="Z53"/>
  <c r="AI53"/>
  <c r="Y37"/>
  <c r="AJ37"/>
  <c r="O37"/>
  <c r="AA37"/>
  <c r="AQ37"/>
  <c r="AI63"/>
  <c r="AR63"/>
  <c r="AA63"/>
  <c r="Z12"/>
  <c r="AQ12"/>
  <c r="P12"/>
  <c r="O12"/>
  <c r="AR42"/>
  <c r="Z22"/>
  <c r="P22"/>
  <c r="Y14"/>
  <c r="P26"/>
  <c r="T26"/>
  <c r="AQ26"/>
  <c r="Z33"/>
  <c r="P33"/>
  <c r="AI52"/>
  <c r="AI24"/>
  <c r="Z24"/>
  <c r="AC24"/>
  <c r="AR66"/>
  <c r="O66"/>
  <c r="O7"/>
  <c r="Z7"/>
  <c r="AI7"/>
  <c r="AQ11"/>
  <c r="AR11"/>
  <c r="AJ11"/>
  <c r="P45"/>
  <c r="AR45"/>
  <c r="AR62"/>
  <c r="AJ62"/>
  <c r="AQ62"/>
  <c r="Z15"/>
  <c r="Y15"/>
  <c r="AJ16"/>
  <c r="AQ16"/>
  <c r="T49"/>
  <c r="O49"/>
  <c r="AA49"/>
  <c r="AC49"/>
  <c r="P13"/>
  <c r="AA13"/>
  <c r="Y47"/>
  <c r="T47"/>
  <c r="Z47"/>
  <c r="Z58"/>
  <c r="O25"/>
  <c r="T25"/>
  <c r="Y25"/>
  <c r="AI25"/>
  <c r="Y50"/>
  <c r="AI31"/>
  <c r="T31"/>
  <c r="Z31"/>
  <c r="Y28"/>
  <c r="AR28"/>
  <c r="O43"/>
  <c r="AC43"/>
  <c r="AJ36"/>
  <c r="AQ36"/>
  <c r="AR36"/>
  <c r="O20"/>
  <c r="AR20"/>
  <c r="Z30"/>
  <c r="AA30"/>
  <c r="O30"/>
  <c r="AR54"/>
  <c r="Z54"/>
  <c r="AA54"/>
  <c r="AQ54"/>
  <c r="O54"/>
  <c r="Y10"/>
  <c r="J11" i="96"/>
  <c r="AA39" i="160"/>
  <c r="J15" i="96"/>
  <c r="Y39" i="160"/>
  <c r="AI39"/>
  <c r="Z46"/>
  <c r="AI46"/>
  <c r="AQ46"/>
  <c r="AA8"/>
  <c r="Z8"/>
  <c r="AQ17"/>
  <c r="AQ60"/>
  <c r="AR60"/>
  <c r="AJ60"/>
  <c r="AR18"/>
  <c r="P18"/>
  <c r="AI32"/>
  <c r="AJ32"/>
  <c r="AA32"/>
  <c r="Y40"/>
  <c r="Z40"/>
  <c r="AQ55"/>
  <c r="Y48"/>
  <c r="AC48"/>
  <c r="O23"/>
  <c r="P23"/>
  <c r="T23"/>
  <c r="Z23"/>
  <c r="AQ23"/>
  <c r="B71" i="137" l="1"/>
  <c r="F58" s="1"/>
  <c r="AS41" i="160" s="1"/>
  <c r="B71" i="114"/>
  <c r="F58" s="1"/>
  <c r="AS45" i="160" s="1"/>
  <c r="B71" i="143"/>
  <c r="J38" s="1"/>
  <c r="B71" i="106"/>
  <c r="F58" s="1"/>
  <c r="AS25" i="160" s="1"/>
  <c r="B71" i="113"/>
  <c r="F58" s="1"/>
  <c r="AS62" i="160" s="1"/>
  <c r="B71" i="95"/>
  <c r="F58" s="1"/>
  <c r="AS46" i="160" s="1"/>
  <c r="B71" i="93"/>
  <c r="F58" s="1"/>
  <c r="AS60" i="160" s="1"/>
  <c r="B71" i="134"/>
  <c r="J38" s="1"/>
  <c r="B71" i="145"/>
  <c r="F58" s="1"/>
  <c r="AS8" i="160" s="1"/>
  <c r="B71" i="87"/>
  <c r="F58" s="1"/>
  <c r="AS23" i="160" s="1"/>
  <c r="B71" i="105"/>
  <c r="F58" s="1"/>
  <c r="AS50" i="160" s="1"/>
  <c r="B71" i="120"/>
  <c r="F58" s="1"/>
  <c r="AS14" i="160" s="1"/>
  <c r="B71" i="97"/>
  <c r="F58" s="1"/>
  <c r="AS10" i="160" s="1"/>
  <c r="C71" i="97"/>
  <c r="J39" s="1"/>
  <c r="B71" i="102"/>
  <c r="F58" s="1"/>
  <c r="AS43" i="160" s="1"/>
  <c r="B71" i="89"/>
  <c r="F58" s="1"/>
  <c r="AS55" i="160" s="1"/>
  <c r="B71" i="136"/>
  <c r="F58" s="1"/>
  <c r="AS38" i="160" s="1"/>
  <c r="B71" i="100"/>
  <c r="F58" s="1"/>
  <c r="AS20" i="160" s="1"/>
  <c r="B71" i="132"/>
  <c r="F58" s="1"/>
  <c r="AS34" i="160" s="1"/>
  <c r="B71" i="127"/>
  <c r="F58" s="1"/>
  <c r="AS63" i="160" s="1"/>
  <c r="C71" i="102"/>
  <c r="F59" s="1"/>
  <c r="B71" i="128"/>
  <c r="F58" s="1"/>
  <c r="AS37" i="160" s="1"/>
  <c r="B71" i="103"/>
  <c r="F58" s="1"/>
  <c r="AS28" i="160" s="1"/>
  <c r="B71" i="133"/>
  <c r="F58" s="1"/>
  <c r="AS21" i="160" s="1"/>
  <c r="C71" i="122"/>
  <c r="J39" s="1"/>
  <c r="C71" i="121"/>
  <c r="C71" i="90"/>
  <c r="B71" i="123"/>
  <c r="F58" s="1"/>
  <c r="AS24" i="160" s="1"/>
  <c r="C71" i="123"/>
  <c r="B71" i="112"/>
  <c r="J38" s="1"/>
  <c r="B71" i="88"/>
  <c r="J38" s="1"/>
  <c r="C71" i="93"/>
  <c r="B71" i="138"/>
  <c r="F58" s="1"/>
  <c r="AS57" i="160" s="1"/>
  <c r="C71" i="86"/>
  <c r="J39" s="1"/>
  <c r="B71"/>
  <c r="F58" s="1"/>
  <c r="B71" i="142"/>
  <c r="F58" s="1"/>
  <c r="AS67" i="160" s="1"/>
  <c r="C71" i="95"/>
  <c r="J39" s="1"/>
  <c r="C71" i="125"/>
  <c r="F59" s="1"/>
  <c r="AT12" i="160" s="1"/>
  <c r="C71" i="3"/>
  <c r="J39" s="1"/>
  <c r="B71"/>
  <c r="J38" s="1"/>
  <c r="B71" i="129"/>
  <c r="F58" s="1"/>
  <c r="AS56" i="160" s="1"/>
  <c r="C71" i="99"/>
  <c r="C71" i="145"/>
  <c r="J39" s="1"/>
  <c r="C71" i="120"/>
  <c r="F59" s="1"/>
  <c r="AT14" i="160" s="1"/>
  <c r="C71" i="143"/>
  <c r="B71" i="135"/>
  <c r="F58" s="1"/>
  <c r="AS29" i="160" s="1"/>
  <c r="C71" i="135"/>
  <c r="C71" i="116"/>
  <c r="B71" i="122"/>
  <c r="F58" s="1"/>
  <c r="AS42" i="160" s="1"/>
  <c r="C71" i="89"/>
  <c r="C71" i="103"/>
  <c r="C71" i="100"/>
  <c r="F59" s="1"/>
  <c r="AT20" i="160" s="1"/>
  <c r="C71" i="114"/>
  <c r="J39" s="1"/>
  <c r="C71" i="112"/>
  <c r="B71" i="117"/>
  <c r="F58" s="1"/>
  <c r="AS52" i="160" s="1"/>
  <c r="B71" i="118"/>
  <c r="F58" s="1"/>
  <c r="AS33" i="160" s="1"/>
  <c r="B71" i="109"/>
  <c r="F58" s="1"/>
  <c r="AS13" i="160" s="1"/>
  <c r="B71" i="119"/>
  <c r="F58" s="1"/>
  <c r="AS26" i="160" s="1"/>
  <c r="B71" i="110"/>
  <c r="F58" s="1"/>
  <c r="AS49" i="160" s="1"/>
  <c r="C71" i="109"/>
  <c r="J39" s="1"/>
  <c r="J38" i="137"/>
  <c r="C71"/>
  <c r="J39" s="1"/>
  <c r="C71" i="133"/>
  <c r="C71" i="130"/>
  <c r="C71" i="115"/>
  <c r="J39" s="1"/>
  <c r="B71" i="130"/>
  <c r="J38" s="1"/>
  <c r="B71" i="115"/>
  <c r="J38" s="1"/>
  <c r="C71" i="119"/>
  <c r="B71" i="125"/>
  <c r="J38" s="1"/>
  <c r="B71" i="99"/>
  <c r="F58" s="1"/>
  <c r="AS30" i="160" s="1"/>
  <c r="C71" i="113"/>
  <c r="J39" s="1"/>
  <c r="C71" i="106"/>
  <c r="F59" s="1"/>
  <c r="C71" i="117"/>
  <c r="C71" i="136"/>
  <c r="O124" i="164" s="1"/>
  <c r="B71" i="141"/>
  <c r="J38" s="1"/>
  <c r="C71" i="162"/>
  <c r="C71" i="127"/>
  <c r="C71" i="132"/>
  <c r="B71" i="108"/>
  <c r="J38" s="1"/>
  <c r="B71" i="162"/>
  <c r="J38" s="1"/>
  <c r="B71" i="104"/>
  <c r="J38" s="1"/>
  <c r="B71" i="101"/>
  <c r="F58" s="1"/>
  <c r="AS36" i="160" s="1"/>
  <c r="C71" i="104"/>
  <c r="J39" s="1"/>
  <c r="C71" i="134"/>
  <c r="F59" s="1"/>
  <c r="B71" i="94"/>
  <c r="J38" s="1"/>
  <c r="C71" i="140"/>
  <c r="C71" i="101"/>
  <c r="F59" s="1"/>
  <c r="B71" i="140"/>
  <c r="F58" s="1"/>
  <c r="AS9" i="160" s="1"/>
  <c r="B71" i="107"/>
  <c r="F58" s="1"/>
  <c r="AS58" i="160" s="1"/>
  <c r="B71" i="91"/>
  <c r="F58" s="1"/>
  <c r="AS32" i="160" s="1"/>
  <c r="C71" i="141"/>
  <c r="B71" i="111"/>
  <c r="F58" s="1"/>
  <c r="AS16" i="160" s="1"/>
  <c r="B71" i="90"/>
  <c r="F58" s="1"/>
  <c r="B71" i="139"/>
  <c r="F58" s="1"/>
  <c r="AS27" i="160" s="1"/>
  <c r="B71" i="116"/>
  <c r="F58" s="1"/>
  <c r="AS7" i="160" s="1"/>
  <c r="B71" i="92"/>
  <c r="F58" s="1"/>
  <c r="AS18" i="160" s="1"/>
  <c r="C71" i="96"/>
  <c r="J39" s="1"/>
  <c r="C71" i="139"/>
  <c r="C71" i="92"/>
  <c r="F59" s="1"/>
  <c r="AT18" i="160" s="1"/>
  <c r="C71" i="94"/>
  <c r="C71" i="138"/>
  <c r="B71" i="96"/>
  <c r="F58" s="1"/>
  <c r="AS39" i="160" s="1"/>
  <c r="C71" i="128"/>
  <c r="C71" i="105"/>
  <c r="C71" i="107"/>
  <c r="B71" i="131"/>
  <c r="J38" s="1"/>
  <c r="B71" i="126"/>
  <c r="J38" s="1"/>
  <c r="C71" i="131"/>
  <c r="J39" s="1"/>
  <c r="C71" i="110"/>
  <c r="J39" s="1"/>
  <c r="C71" i="108"/>
  <c r="C71" i="88"/>
  <c r="C71" i="124"/>
  <c r="B71"/>
  <c r="F58" s="1"/>
  <c r="AS64" i="160" s="1"/>
  <c r="C71" i="126"/>
  <c r="F59" s="1"/>
  <c r="C71" i="111"/>
  <c r="C71" i="91"/>
  <c r="F59" s="1"/>
  <c r="AT32" i="160" s="1"/>
  <c r="C71" i="118"/>
  <c r="C71" i="129"/>
  <c r="C71" i="142"/>
  <c r="J39" s="1"/>
  <c r="C71" i="87"/>
  <c r="AO59" i="160"/>
  <c r="AP59"/>
  <c r="AP16"/>
  <c r="AO16"/>
  <c r="B71" i="121"/>
  <c r="J38" s="1"/>
  <c r="C71" i="98"/>
  <c r="J33" i="89"/>
  <c r="AP55" i="160"/>
  <c r="AO55"/>
  <c r="B71" i="98"/>
  <c r="J33" i="137"/>
  <c r="AP41" i="160"/>
  <c r="J32" i="137"/>
  <c r="AO41" i="160"/>
  <c r="J32" i="120"/>
  <c r="AO14" i="160"/>
  <c r="J33" i="120"/>
  <c r="AP14" i="160"/>
  <c r="J33" i="115"/>
  <c r="AP11" i="160"/>
  <c r="J32" i="115"/>
  <c r="AO11" i="160"/>
  <c r="J32" i="113"/>
  <c r="AO62" i="160"/>
  <c r="J33" i="113"/>
  <c r="AP62" i="160"/>
  <c r="J32" i="110"/>
  <c r="AO49" i="160"/>
  <c r="J33" i="110"/>
  <c r="AP49" i="160"/>
  <c r="J33" i="101"/>
  <c r="AP36" i="160"/>
  <c r="J32" i="101"/>
  <c r="AO36" i="160"/>
  <c r="J33" i="94"/>
  <c r="AP17" i="160"/>
  <c r="J32" i="94"/>
  <c r="AO17" i="160"/>
  <c r="J32" i="93"/>
  <c r="AO60" i="160"/>
  <c r="J33" i="93"/>
  <c r="AP60" i="160"/>
  <c r="AP35"/>
  <c r="AO35"/>
  <c r="AP67"/>
  <c r="AO67"/>
  <c r="AP65"/>
  <c r="AO65"/>
  <c r="AP9"/>
  <c r="AO9"/>
  <c r="AP27"/>
  <c r="AO27"/>
  <c r="AP57"/>
  <c r="AO57"/>
  <c r="AP38"/>
  <c r="AO38"/>
  <c r="AP29"/>
  <c r="AO29"/>
  <c r="AO44"/>
  <c r="AP44"/>
  <c r="AO21"/>
  <c r="AP21"/>
  <c r="AP34"/>
  <c r="AO34"/>
  <c r="AP61"/>
  <c r="AO61"/>
  <c r="AP53"/>
  <c r="AO53"/>
  <c r="AO56"/>
  <c r="AP56"/>
  <c r="AP37"/>
  <c r="AO37"/>
  <c r="AO63"/>
  <c r="AP63"/>
  <c r="AO12"/>
  <c r="AP12"/>
  <c r="AP42"/>
  <c r="AO42"/>
  <c r="AP22"/>
  <c r="AO22"/>
  <c r="AP26"/>
  <c r="AO26"/>
  <c r="AP33"/>
  <c r="AO33"/>
  <c r="AP52"/>
  <c r="AO52"/>
  <c r="AO64"/>
  <c r="AP64"/>
  <c r="AP24"/>
  <c r="AO24"/>
  <c r="AP66"/>
  <c r="AO66"/>
  <c r="AO7"/>
  <c r="AP7"/>
  <c r="AP45"/>
  <c r="AO45"/>
  <c r="AO15"/>
  <c r="AP15"/>
  <c r="AP13"/>
  <c r="AO13"/>
  <c r="AP47"/>
  <c r="AO47"/>
  <c r="AP58"/>
  <c r="AO58"/>
  <c r="AP25"/>
  <c r="AO25"/>
  <c r="AO50"/>
  <c r="AP50"/>
  <c r="AO31"/>
  <c r="AP31"/>
  <c r="AP28"/>
  <c r="AO28"/>
  <c r="AP43"/>
  <c r="AO43"/>
  <c r="AP20"/>
  <c r="AO20"/>
  <c r="AP30"/>
  <c r="AO30"/>
  <c r="AP54"/>
  <c r="AO54"/>
  <c r="AP10"/>
  <c r="AO10"/>
  <c r="J33" i="96"/>
  <c r="AP39" i="160"/>
  <c r="J32" i="96"/>
  <c r="AO39" i="160"/>
  <c r="AP46"/>
  <c r="AO46"/>
  <c r="AP8"/>
  <c r="AO8"/>
  <c r="AP18"/>
  <c r="AO18"/>
  <c r="AP32"/>
  <c r="AO32"/>
  <c r="AO40"/>
  <c r="AP40"/>
  <c r="AP48"/>
  <c r="AO48"/>
  <c r="AO23"/>
  <c r="AP23"/>
  <c r="AP51"/>
  <c r="AO51"/>
  <c r="AH19"/>
  <c r="AG19"/>
  <c r="F58" i="143" l="1"/>
  <c r="AS35" i="160" s="1"/>
  <c r="J38" i="93"/>
  <c r="J38" i="114"/>
  <c r="J40" s="1"/>
  <c r="O25" i="164"/>
  <c r="O152"/>
  <c r="J38" i="106"/>
  <c r="O182" i="164"/>
  <c r="O126"/>
  <c r="O102"/>
  <c r="O47"/>
  <c r="O145"/>
  <c r="O171"/>
  <c r="O115"/>
  <c r="O141"/>
  <c r="O176"/>
  <c r="O24"/>
  <c r="J38" i="95"/>
  <c r="J40" s="1"/>
  <c r="J38" i="113"/>
  <c r="J40" s="1"/>
  <c r="J38" i="145"/>
  <c r="J40" s="1"/>
  <c r="O188" i="164"/>
  <c r="O113"/>
  <c r="O129"/>
  <c r="O67"/>
  <c r="O12"/>
  <c r="O37"/>
  <c r="O143"/>
  <c r="O154"/>
  <c r="O76"/>
  <c r="O94"/>
  <c r="O88"/>
  <c r="O81"/>
  <c r="O189"/>
  <c r="O14"/>
  <c r="O32"/>
  <c r="O167"/>
  <c r="O128"/>
  <c r="O80"/>
  <c r="O60"/>
  <c r="O172"/>
  <c r="O56"/>
  <c r="O77"/>
  <c r="O38"/>
  <c r="F58" i="134"/>
  <c r="AS44" i="160" s="1"/>
  <c r="J38" i="120"/>
  <c r="J38" i="87"/>
  <c r="J38" i="105"/>
  <c r="O153" i="164"/>
  <c r="J38" i="97"/>
  <c r="J40" s="1"/>
  <c r="J38" i="102"/>
  <c r="O83" i="164"/>
  <c r="O40"/>
  <c r="O63"/>
  <c r="F59" i="97"/>
  <c r="AT10" i="160" s="1"/>
  <c r="O98" i="164"/>
  <c r="O200"/>
  <c r="J38" i="100"/>
  <c r="J38" i="89"/>
  <c r="J38" i="136"/>
  <c r="J38" i="132"/>
  <c r="J38" i="128"/>
  <c r="O195" i="164"/>
  <c r="O15"/>
  <c r="J38" i="127"/>
  <c r="O95" i="164"/>
  <c r="O36"/>
  <c r="O137"/>
  <c r="J39" i="102"/>
  <c r="O112" i="164"/>
  <c r="J38" i="133"/>
  <c r="O93" i="164"/>
  <c r="O119"/>
  <c r="J39" i="121"/>
  <c r="J40" s="1"/>
  <c r="J38" i="103"/>
  <c r="F59" i="90"/>
  <c r="AT40" i="160" s="1"/>
  <c r="F59" i="122"/>
  <c r="AT42" i="160" s="1"/>
  <c r="O183" i="164"/>
  <c r="O43"/>
  <c r="O175"/>
  <c r="O20"/>
  <c r="J39" i="90"/>
  <c r="F59" i="121"/>
  <c r="AT22" i="160" s="1"/>
  <c r="O55" i="164"/>
  <c r="J38" i="123"/>
  <c r="F59"/>
  <c r="F60" s="1"/>
  <c r="AU24" i="160" s="1"/>
  <c r="J39" i="123"/>
  <c r="F58" i="88"/>
  <c r="AS48" i="160" s="1"/>
  <c r="F58" i="112"/>
  <c r="AS15" i="160" s="1"/>
  <c r="O11" i="164"/>
  <c r="O54"/>
  <c r="F59" i="93"/>
  <c r="F60" s="1"/>
  <c r="AU60" i="160" s="1"/>
  <c r="O73" i="164"/>
  <c r="O163"/>
  <c r="J39" i="93"/>
  <c r="O131" i="164"/>
  <c r="O44"/>
  <c r="J38" i="138"/>
  <c r="O70" i="164"/>
  <c r="O198"/>
  <c r="O117"/>
  <c r="F59" i="86"/>
  <c r="AT51" i="160" s="1"/>
  <c r="J38" i="86"/>
  <c r="J40" s="1"/>
  <c r="O151" i="164"/>
  <c r="J38" i="142"/>
  <c r="J40" s="1"/>
  <c r="F59" i="145"/>
  <c r="AT8" i="160" s="1"/>
  <c r="O16" i="164"/>
  <c r="J39" i="120"/>
  <c r="J39" i="125"/>
  <c r="J40" s="1"/>
  <c r="O74" i="164"/>
  <c r="F59" i="95"/>
  <c r="F60" s="1"/>
  <c r="AU46" i="160" s="1"/>
  <c r="O158" i="164"/>
  <c r="O92"/>
  <c r="O33"/>
  <c r="O89"/>
  <c r="O148"/>
  <c r="F59" i="143"/>
  <c r="AT35" i="160" s="1"/>
  <c r="J39" i="143"/>
  <c r="J40" s="1"/>
  <c r="O187" i="164"/>
  <c r="O123"/>
  <c r="F59" i="3"/>
  <c r="O100" i="164"/>
  <c r="O58"/>
  <c r="O23"/>
  <c r="O142"/>
  <c r="J38" i="135"/>
  <c r="O28" i="164"/>
  <c r="O45"/>
  <c r="O107"/>
  <c r="F58" i="3"/>
  <c r="O71" i="164"/>
  <c r="F59" i="99"/>
  <c r="AT30" i="160" s="1"/>
  <c r="O35" i="164"/>
  <c r="O104"/>
  <c r="J38" i="129"/>
  <c r="J39" i="99"/>
  <c r="O59" i="164"/>
  <c r="O85"/>
  <c r="O42"/>
  <c r="J39" i="135"/>
  <c r="O103" i="164"/>
  <c r="O96"/>
  <c r="F59" i="135"/>
  <c r="AT29" i="160" s="1"/>
  <c r="J39" i="116"/>
  <c r="O110" i="164"/>
  <c r="O114"/>
  <c r="F59" i="116"/>
  <c r="AT7" i="160" s="1"/>
  <c r="O51" i="164"/>
  <c r="O164"/>
  <c r="J38" i="122"/>
  <c r="J40" s="1"/>
  <c r="O179" i="164"/>
  <c r="O111"/>
  <c r="J39" i="89"/>
  <c r="F59"/>
  <c r="F60" s="1"/>
  <c r="AU55" i="160" s="1"/>
  <c r="O135" i="164"/>
  <c r="O61"/>
  <c r="J39" i="103"/>
  <c r="O166" i="164"/>
  <c r="O165"/>
  <c r="F59" i="103"/>
  <c r="O202" i="164"/>
  <c r="J39" i="100"/>
  <c r="O180" i="164"/>
  <c r="O150"/>
  <c r="F60" i="102"/>
  <c r="AU43" i="160" s="1"/>
  <c r="AT43"/>
  <c r="J38" i="109"/>
  <c r="J40" s="1"/>
  <c r="F59" i="114"/>
  <c r="AT45" i="160" s="1"/>
  <c r="F59" i="112"/>
  <c r="AT15" i="160" s="1"/>
  <c r="O190" i="164"/>
  <c r="J38" i="110"/>
  <c r="J40" s="1"/>
  <c r="J38" i="117"/>
  <c r="O159" i="164"/>
  <c r="J39" i="133"/>
  <c r="O52" i="164"/>
  <c r="J39" i="112"/>
  <c r="J40" s="1"/>
  <c r="O69" i="164"/>
  <c r="O193"/>
  <c r="O53"/>
  <c r="J38" i="118"/>
  <c r="O86" i="164"/>
  <c r="J38" i="119"/>
  <c r="O197" i="164"/>
  <c r="O132"/>
  <c r="F59" i="109"/>
  <c r="AT13" i="160" s="1"/>
  <c r="O118" i="164"/>
  <c r="O196"/>
  <c r="J40" i="3"/>
  <c r="J40" i="137"/>
  <c r="F59"/>
  <c r="F60" s="1"/>
  <c r="AU41" i="160" s="1"/>
  <c r="O191" i="164"/>
  <c r="F59" i="133"/>
  <c r="AT21" i="160" s="1"/>
  <c r="O62" i="164"/>
  <c r="J40" i="115"/>
  <c r="F58"/>
  <c r="AS11" i="160" s="1"/>
  <c r="O199" i="164"/>
  <c r="J39" i="130"/>
  <c r="J40" s="1"/>
  <c r="O184" i="164"/>
  <c r="O122"/>
  <c r="F58" i="130"/>
  <c r="AS53" i="160" s="1"/>
  <c r="J39" i="136"/>
  <c r="F59" i="130"/>
  <c r="AT53" i="160" s="1"/>
  <c r="O65" i="164"/>
  <c r="O49"/>
  <c r="F59" i="115"/>
  <c r="AT11" i="160" s="1"/>
  <c r="O9" i="164"/>
  <c r="F59" i="119"/>
  <c r="F60" s="1"/>
  <c r="AU26" i="160" s="1"/>
  <c r="O203" i="164"/>
  <c r="J39" i="119"/>
  <c r="O29" i="164"/>
  <c r="F58" i="125"/>
  <c r="F60" s="1"/>
  <c r="AU12" i="160" s="1"/>
  <c r="O109" i="164"/>
  <c r="F59" i="113"/>
  <c r="F60" s="1"/>
  <c r="AU62" i="160" s="1"/>
  <c r="J38" i="99"/>
  <c r="O161" i="164"/>
  <c r="O130"/>
  <c r="J39" i="106"/>
  <c r="O39" i="164"/>
  <c r="J39" i="132"/>
  <c r="O41" i="164"/>
  <c r="O82"/>
  <c r="F59" i="117"/>
  <c r="F60" s="1"/>
  <c r="AU52" i="160" s="1"/>
  <c r="F58" i="162"/>
  <c r="AS66" i="160" s="1"/>
  <c r="J39" i="117"/>
  <c r="O120" i="164"/>
  <c r="O139"/>
  <c r="O6"/>
  <c r="O22"/>
  <c r="F59" i="136"/>
  <c r="AT38" i="160" s="1"/>
  <c r="O173" i="164"/>
  <c r="F59" i="132"/>
  <c r="AT34" i="160" s="1"/>
  <c r="J39" i="127"/>
  <c r="F58" i="141"/>
  <c r="AS65" i="160" s="1"/>
  <c r="O31" i="164"/>
  <c r="J39" i="134"/>
  <c r="J40" s="1"/>
  <c r="O18" i="164"/>
  <c r="F59" i="162"/>
  <c r="AT66" i="160" s="1"/>
  <c r="O68" i="164"/>
  <c r="F59" i="127"/>
  <c r="F60" s="1"/>
  <c r="AU63" i="160" s="1"/>
  <c r="J39" i="162"/>
  <c r="J40" s="1"/>
  <c r="O162" i="164"/>
  <c r="F58" i="108"/>
  <c r="AS47" i="160" s="1"/>
  <c r="J38" i="101"/>
  <c r="F59" i="104"/>
  <c r="AT31" i="160" s="1"/>
  <c r="F58" i="94"/>
  <c r="AS17" i="160" s="1"/>
  <c r="O186" i="164"/>
  <c r="F58" i="104"/>
  <c r="AS31" i="160" s="1"/>
  <c r="F60" i="101"/>
  <c r="AU36" i="160" s="1"/>
  <c r="O169" i="164"/>
  <c r="O136"/>
  <c r="O90"/>
  <c r="F59" i="140"/>
  <c r="AT9" i="160" s="1"/>
  <c r="J38" i="140"/>
  <c r="O192" i="164"/>
  <c r="O133"/>
  <c r="J39" i="101"/>
  <c r="O8" i="164"/>
  <c r="O168"/>
  <c r="J39" i="140"/>
  <c r="O30" i="164"/>
  <c r="O13"/>
  <c r="O140"/>
  <c r="O146"/>
  <c r="J40" i="104"/>
  <c r="J38" i="107"/>
  <c r="AT44" i="160"/>
  <c r="AT36"/>
  <c r="J39" i="141"/>
  <c r="J40" s="1"/>
  <c r="J38" i="91"/>
  <c r="O160" i="164"/>
  <c r="J38" i="111"/>
  <c r="F59" i="141"/>
  <c r="AS40" i="160"/>
  <c r="J38" i="90"/>
  <c r="J38" i="139"/>
  <c r="J38" i="116"/>
  <c r="F60" i="120"/>
  <c r="AU14" i="160" s="1"/>
  <c r="J38" i="92"/>
  <c r="O125" i="164"/>
  <c r="F59" i="96"/>
  <c r="F60" s="1"/>
  <c r="AU39" i="160" s="1"/>
  <c r="J39" i="94"/>
  <c r="J40" s="1"/>
  <c r="F59"/>
  <c r="AT17" i="160" s="1"/>
  <c r="O138" i="164"/>
  <c r="O21"/>
  <c r="J39" i="92"/>
  <c r="O157" i="164"/>
  <c r="O5"/>
  <c r="O34"/>
  <c r="O177"/>
  <c r="J39" i="139"/>
  <c r="O91" i="164"/>
  <c r="O174"/>
  <c r="O27"/>
  <c r="O121"/>
  <c r="O19"/>
  <c r="F59" i="139"/>
  <c r="F60" s="1"/>
  <c r="AU27" i="160" s="1"/>
  <c r="O7" i="164"/>
  <c r="O106"/>
  <c r="AS51" i="160"/>
  <c r="F59" i="128"/>
  <c r="F60" s="1"/>
  <c r="AU37" i="160" s="1"/>
  <c r="J39" i="138"/>
  <c r="F59"/>
  <c r="F60" s="1"/>
  <c r="AU57" i="160" s="1"/>
  <c r="J38" i="96"/>
  <c r="J40" s="1"/>
  <c r="J39" i="128"/>
  <c r="O97" i="164"/>
  <c r="O156"/>
  <c r="O181"/>
  <c r="F59" i="105"/>
  <c r="F60" s="1"/>
  <c r="AU50" i="160" s="1"/>
  <c r="O201" i="164"/>
  <c r="O10"/>
  <c r="J39" i="105"/>
  <c r="F59" i="107"/>
  <c r="AT58" i="160" s="1"/>
  <c r="J39" i="107"/>
  <c r="O87" i="164"/>
  <c r="F58" i="131"/>
  <c r="AS61" i="160" s="1"/>
  <c r="O75" i="164"/>
  <c r="O149"/>
  <c r="O79"/>
  <c r="F59" i="110"/>
  <c r="F60" s="1"/>
  <c r="AU49" i="160" s="1"/>
  <c r="O46" i="164"/>
  <c r="F58" i="126"/>
  <c r="AS59" i="160" s="1"/>
  <c r="O147" i="164"/>
  <c r="F59" i="131"/>
  <c r="AT61" i="160" s="1"/>
  <c r="O178" i="164"/>
  <c r="J39" i="118"/>
  <c r="O50" i="164"/>
  <c r="F59" i="111"/>
  <c r="AT16" i="160" s="1"/>
  <c r="O105" i="164"/>
  <c r="O155"/>
  <c r="J39" i="108"/>
  <c r="J40" s="1"/>
  <c r="J39" i="111"/>
  <c r="O99" i="164"/>
  <c r="F59" i="108"/>
  <c r="F59" i="118"/>
  <c r="F60" s="1"/>
  <c r="AU33" i="160" s="1"/>
  <c r="J39" i="88"/>
  <c r="J40" s="1"/>
  <c r="J38" i="124"/>
  <c r="F59" i="88"/>
  <c r="O108" i="164"/>
  <c r="F59" i="124"/>
  <c r="AT64" i="160" s="1"/>
  <c r="O72" i="164"/>
  <c r="J39" i="124"/>
  <c r="O57" i="164"/>
  <c r="J39" i="126"/>
  <c r="J40" s="1"/>
  <c r="O17" i="164"/>
  <c r="O26"/>
  <c r="O194"/>
  <c r="O204"/>
  <c r="O101"/>
  <c r="J39" i="91"/>
  <c r="O185" i="164"/>
  <c r="J39" i="129"/>
  <c r="O78" i="164"/>
  <c r="F59" i="129"/>
  <c r="F60" s="1"/>
  <c r="AU56" i="160" s="1"/>
  <c r="O84" i="164"/>
  <c r="F60" i="106"/>
  <c r="AU25" i="160" s="1"/>
  <c r="AT25"/>
  <c r="J40" i="131"/>
  <c r="O170" i="164"/>
  <c r="F60" i="92"/>
  <c r="AU18" i="160" s="1"/>
  <c r="J39" i="98"/>
  <c r="O134" i="164"/>
  <c r="O144"/>
  <c r="O205"/>
  <c r="O127"/>
  <c r="F59" i="87"/>
  <c r="AT23" i="160" s="1"/>
  <c r="O48" i="164"/>
  <c r="O116"/>
  <c r="O64"/>
  <c r="AT59" i="160"/>
  <c r="F60" i="91"/>
  <c r="AU32" i="160" s="1"/>
  <c r="F59" i="142"/>
  <c r="O66" i="164"/>
  <c r="F60" i="100"/>
  <c r="AU20" i="160" s="1"/>
  <c r="K25" i="3"/>
  <c r="K25" i="143"/>
  <c r="K25" i="140"/>
  <c r="K25" i="133"/>
  <c r="K25" i="130"/>
  <c r="K25" i="125"/>
  <c r="K25" i="120"/>
  <c r="K25" i="109"/>
  <c r="K25" i="104"/>
  <c r="K25" i="99"/>
  <c r="K25" i="90"/>
  <c r="K25" i="89"/>
  <c r="K25" i="86"/>
  <c r="K25" i="138"/>
  <c r="K25" i="126"/>
  <c r="K25" i="102"/>
  <c r="K25" i="97"/>
  <c r="K25" i="145"/>
  <c r="K25" i="93"/>
  <c r="K25" i="132"/>
  <c r="K25" i="134"/>
  <c r="K25" i="122"/>
  <c r="K25" i="113"/>
  <c r="K25" i="112"/>
  <c r="K25" i="107"/>
  <c r="K25" i="103"/>
  <c r="K25" i="101"/>
  <c r="K25" i="139"/>
  <c r="K25" i="135"/>
  <c r="K25" i="117"/>
  <c r="K25" i="114"/>
  <c r="K25" i="106"/>
  <c r="K25" i="95"/>
  <c r="K25" i="137"/>
  <c r="K25" i="127"/>
  <c r="K25" i="115"/>
  <c r="K25" i="110"/>
  <c r="K25" i="105"/>
  <c r="K24" i="3"/>
  <c r="K24" i="138"/>
  <c r="K24" i="139"/>
  <c r="K24" i="114"/>
  <c r="K24" i="115"/>
  <c r="K24" i="106"/>
  <c r="K24" i="99"/>
  <c r="K24" i="95"/>
  <c r="K24" i="132"/>
  <c r="K24" i="130"/>
  <c r="K24" i="126"/>
  <c r="K24" i="110"/>
  <c r="K24" i="105"/>
  <c r="K24" i="133"/>
  <c r="K24" i="122"/>
  <c r="K24" i="109"/>
  <c r="K24" i="143"/>
  <c r="K24" i="140"/>
  <c r="K24" i="137"/>
  <c r="K24" i="135"/>
  <c r="K24" i="125"/>
  <c r="K24" i="112"/>
  <c r="K24" i="107"/>
  <c r="K24" i="103"/>
  <c r="K24" i="97"/>
  <c r="K24" i="145"/>
  <c r="K24" i="93"/>
  <c r="K24" i="89"/>
  <c r="K24" i="86"/>
  <c r="K24" i="127"/>
  <c r="K24" i="104"/>
  <c r="K24" i="102"/>
  <c r="K24" i="90"/>
  <c r="K24" i="134"/>
  <c r="K24" i="120"/>
  <c r="K24" i="117"/>
  <c r="K24" i="113"/>
  <c r="K24" i="101"/>
  <c r="J39" i="87"/>
  <c r="F59" i="98"/>
  <c r="AT54" i="160" s="1"/>
  <c r="F58" i="121"/>
  <c r="J38" i="98"/>
  <c r="F58"/>
  <c r="K25" i="123"/>
  <c r="K25" i="121"/>
  <c r="K25" i="116"/>
  <c r="K25" i="100"/>
  <c r="K25" i="94"/>
  <c r="K25" i="87"/>
  <c r="K25" i="131"/>
  <c r="K25" i="129"/>
  <c r="K25" i="142"/>
  <c r="K25" i="92"/>
  <c r="K25" i="108"/>
  <c r="K25" i="118"/>
  <c r="K25" i="111"/>
  <c r="K25" i="98"/>
  <c r="K25" i="162"/>
  <c r="K25" i="124"/>
  <c r="K25" i="141"/>
  <c r="K25" i="91"/>
  <c r="K25" i="119"/>
  <c r="K25" i="128"/>
  <c r="K25" i="136"/>
  <c r="K25" i="88"/>
  <c r="K24" i="108"/>
  <c r="K24" i="118"/>
  <c r="K24" i="131"/>
  <c r="K24" i="87"/>
  <c r="K24" i="111"/>
  <c r="K24" i="116"/>
  <c r="K24" i="98"/>
  <c r="K24" i="121"/>
  <c r="K24" i="136"/>
  <c r="K24" i="129"/>
  <c r="K24" i="123"/>
  <c r="K24" i="142"/>
  <c r="K24" i="92"/>
  <c r="K24" i="128"/>
  <c r="K24" i="88"/>
  <c r="K24" i="94"/>
  <c r="K24" i="119"/>
  <c r="K24" i="91"/>
  <c r="K24" i="124"/>
  <c r="K24" i="141"/>
  <c r="K24" i="162"/>
  <c r="K24" i="100"/>
  <c r="L25" i="141"/>
  <c r="L25" i="133"/>
  <c r="L25" i="116"/>
  <c r="L25" i="113"/>
  <c r="L25" i="112"/>
  <c r="L25" i="111"/>
  <c r="L25" i="110"/>
  <c r="L25" i="142"/>
  <c r="L25" i="139"/>
  <c r="L25" i="138"/>
  <c r="L25" i="137"/>
  <c r="L25" i="126"/>
  <c r="L25" i="125"/>
  <c r="L25" i="121"/>
  <c r="L25" i="120"/>
  <c r="L25" i="119"/>
  <c r="L25" i="114"/>
  <c r="L25" i="108"/>
  <c r="L25" i="107"/>
  <c r="L25" i="104"/>
  <c r="L25" i="100"/>
  <c r="L25" i="145"/>
  <c r="L25" i="94"/>
  <c r="L25" i="140"/>
  <c r="L25" i="136"/>
  <c r="L25" i="134"/>
  <c r="L25" i="131"/>
  <c r="L25" i="129"/>
  <c r="L25" i="128"/>
  <c r="L25" i="118"/>
  <c r="L25" i="124"/>
  <c r="L25" i="123"/>
  <c r="L25" i="115"/>
  <c r="L25" i="143"/>
  <c r="L25" i="135"/>
  <c r="L25" i="127"/>
  <c r="L25" i="122"/>
  <c r="L25" i="102"/>
  <c r="L25" i="101"/>
  <c r="L25" i="109"/>
  <c r="L25" i="105"/>
  <c r="L25" i="89"/>
  <c r="L25" i="130"/>
  <c r="L25" i="106"/>
  <c r="L25" i="98"/>
  <c r="L25" i="92"/>
  <c r="L25" i="103"/>
  <c r="L25" i="132"/>
  <c r="L25" i="162"/>
  <c r="L25" i="99"/>
  <c r="L25" i="97"/>
  <c r="L25" i="95"/>
  <c r="L25" i="93"/>
  <c r="L25" i="91"/>
  <c r="L25" i="90"/>
  <c r="L25" i="87"/>
  <c r="L25" i="88"/>
  <c r="L25" i="117"/>
  <c r="L25" i="86"/>
  <c r="K25" i="96"/>
  <c r="L24" i="142"/>
  <c r="L24" i="139"/>
  <c r="L24" i="138"/>
  <c r="L24" i="137"/>
  <c r="L24" i="126"/>
  <c r="L24" i="125"/>
  <c r="L24" i="121"/>
  <c r="L24" i="120"/>
  <c r="L24" i="119"/>
  <c r="L24" i="114"/>
  <c r="L24" i="140"/>
  <c r="L24" i="135"/>
  <c r="L24" i="134"/>
  <c r="L24" i="117"/>
  <c r="L24" i="124"/>
  <c r="L24" i="162"/>
  <c r="L24" i="136"/>
  <c r="L24" i="131"/>
  <c r="L24" i="129"/>
  <c r="L24" i="128"/>
  <c r="L24" i="118"/>
  <c r="L24" i="123"/>
  <c r="L24" i="115"/>
  <c r="L24" i="95"/>
  <c r="L24" i="143"/>
  <c r="L24" i="133"/>
  <c r="L24" i="122"/>
  <c r="L24" i="106"/>
  <c r="L24" i="102"/>
  <c r="L24" i="101"/>
  <c r="L24" i="130"/>
  <c r="L24" i="113"/>
  <c r="L24" i="112"/>
  <c r="L24" i="104"/>
  <c r="L24" i="98"/>
  <c r="L24" i="92"/>
  <c r="L24" i="88"/>
  <c r="L24" i="108"/>
  <c r="L24" i="107"/>
  <c r="L24" i="145"/>
  <c r="L24" i="111"/>
  <c r="L24" i="110"/>
  <c r="L24" i="109"/>
  <c r="L24" i="105"/>
  <c r="L24" i="103"/>
  <c r="L24" i="100"/>
  <c r="L24" i="94"/>
  <c r="L24" i="86"/>
  <c r="L24" i="132"/>
  <c r="L24" i="116"/>
  <c r="L24" i="99"/>
  <c r="L24" i="93"/>
  <c r="L24" i="90"/>
  <c r="L24" i="141"/>
  <c r="L24" i="127"/>
  <c r="L24" i="89"/>
  <c r="L24" i="97"/>
  <c r="L24" i="91"/>
  <c r="L24" i="87"/>
  <c r="K24" i="96"/>
  <c r="L24" i="3"/>
  <c r="L24" i="96"/>
  <c r="L25" i="3"/>
  <c r="L25" i="96"/>
  <c r="J40" i="106" l="1"/>
  <c r="J40" i="93"/>
  <c r="J40" i="103"/>
  <c r="J40" i="89"/>
  <c r="F60" i="134"/>
  <c r="AU44" i="160" s="1"/>
  <c r="J40" i="120"/>
  <c r="J40" i="102"/>
  <c r="J40" i="87"/>
  <c r="J40" i="105"/>
  <c r="J40" i="128"/>
  <c r="J40" i="100"/>
  <c r="F60" i="90"/>
  <c r="AU40" i="160" s="1"/>
  <c r="F60" i="121"/>
  <c r="AU22" i="160" s="1"/>
  <c r="F60" i="97"/>
  <c r="AU10" i="160" s="1"/>
  <c r="J40" i="136"/>
  <c r="J40" i="132"/>
  <c r="J40" i="127"/>
  <c r="J40" i="133"/>
  <c r="F60" i="122"/>
  <c r="AU42" i="160" s="1"/>
  <c r="J40" i="90"/>
  <c r="J40" i="123"/>
  <c r="AT24" i="160"/>
  <c r="F60" i="88"/>
  <c r="AU48" i="160" s="1"/>
  <c r="AT60"/>
  <c r="J40" i="138"/>
  <c r="F60" i="86"/>
  <c r="AU51" i="160" s="1"/>
  <c r="AT46"/>
  <c r="F60" i="145"/>
  <c r="AU8" i="160" s="1"/>
  <c r="F60" i="99"/>
  <c r="AU30" i="160" s="1"/>
  <c r="F60" i="143"/>
  <c r="AU35" i="160" s="1"/>
  <c r="F60" i="3"/>
  <c r="F60" i="135"/>
  <c r="AU29" i="160" s="1"/>
  <c r="J40" i="135"/>
  <c r="J40" i="129"/>
  <c r="J40" i="99"/>
  <c r="J40" i="116"/>
  <c r="F60"/>
  <c r="AU7" i="160" s="1"/>
  <c r="AT55"/>
  <c r="AT28"/>
  <c r="F60" i="103"/>
  <c r="AU28" i="160" s="1"/>
  <c r="F60" i="109"/>
  <c r="AU13" i="160" s="1"/>
  <c r="F60" i="114"/>
  <c r="AU45" i="160" s="1"/>
  <c r="J40" i="117"/>
  <c r="F60" i="112"/>
  <c r="AU15" i="160" s="1"/>
  <c r="F60" i="133"/>
  <c r="AU21" i="160" s="1"/>
  <c r="J40" i="118"/>
  <c r="J40" i="119"/>
  <c r="AT41" i="160"/>
  <c r="AT62"/>
  <c r="F60" i="115"/>
  <c r="AU11" i="160" s="1"/>
  <c r="F60" i="130"/>
  <c r="AU53" i="160" s="1"/>
  <c r="AT26"/>
  <c r="AS12"/>
  <c r="F60" i="132"/>
  <c r="AU34" i="160" s="1"/>
  <c r="AT52"/>
  <c r="F60" i="136"/>
  <c r="AU38" i="160" s="1"/>
  <c r="F60" i="141"/>
  <c r="AU65" i="160" s="1"/>
  <c r="J40" i="101"/>
  <c r="F60" i="162"/>
  <c r="AU66" i="160" s="1"/>
  <c r="F60" i="108"/>
  <c r="AU47" i="160" s="1"/>
  <c r="AT63"/>
  <c r="F60" i="104"/>
  <c r="AU31" i="160" s="1"/>
  <c r="F60" i="140"/>
  <c r="AU9" i="160" s="1"/>
  <c r="J40" i="107"/>
  <c r="J40" i="140"/>
  <c r="AT65" i="160"/>
  <c r="J40" i="91"/>
  <c r="J40" i="111"/>
  <c r="F60" i="94"/>
  <c r="AU17" i="160" s="1"/>
  <c r="AT57"/>
  <c r="J40" i="92"/>
  <c r="AT39" i="160"/>
  <c r="J40" i="139"/>
  <c r="AT27" i="160"/>
  <c r="AT37"/>
  <c r="J40" i="124"/>
  <c r="AT50" i="160"/>
  <c r="F60" i="107"/>
  <c r="AU58" i="160" s="1"/>
  <c r="F60" i="126"/>
  <c r="AU59" i="160" s="1"/>
  <c r="AT49"/>
  <c r="AT33"/>
  <c r="F60" i="87"/>
  <c r="AU23" i="160" s="1"/>
  <c r="F60" i="131"/>
  <c r="AU61" i="160" s="1"/>
  <c r="F60" i="111"/>
  <c r="AU16" i="160" s="1"/>
  <c r="AT47"/>
  <c r="AT48"/>
  <c r="F60" i="124"/>
  <c r="AU64" i="160" s="1"/>
  <c r="AT56"/>
  <c r="F60" i="142"/>
  <c r="AU67" i="160" s="1"/>
  <c r="AT67"/>
  <c r="J40" i="98"/>
  <c r="AS22" i="160"/>
  <c r="F60" i="98"/>
  <c r="AU54" i="160" s="1"/>
  <c r="AS54"/>
  <c r="AK19"/>
  <c r="AL19"/>
  <c r="AM19"/>
  <c r="L67"/>
  <c r="K67"/>
  <c r="J67"/>
  <c r="L35"/>
  <c r="K35"/>
  <c r="J35"/>
  <c r="L65"/>
  <c r="K65"/>
  <c r="J65"/>
  <c r="L9"/>
  <c r="K9"/>
  <c r="J9"/>
  <c r="L27"/>
  <c r="K27"/>
  <c r="J27"/>
  <c r="L57"/>
  <c r="K57"/>
  <c r="J57"/>
  <c r="L41"/>
  <c r="K41"/>
  <c r="J41"/>
  <c r="L38"/>
  <c r="K38"/>
  <c r="J38"/>
  <c r="L29"/>
  <c r="K29"/>
  <c r="J29"/>
  <c r="L21"/>
  <c r="K21"/>
  <c r="J21"/>
  <c r="L44"/>
  <c r="K44"/>
  <c r="J44"/>
  <c r="L61"/>
  <c r="K61"/>
  <c r="J61"/>
  <c r="L34"/>
  <c r="K34"/>
  <c r="J34"/>
  <c r="L53"/>
  <c r="K53"/>
  <c r="J53"/>
  <c r="L56"/>
  <c r="K56"/>
  <c r="J56"/>
  <c r="L37"/>
  <c r="K37"/>
  <c r="J37"/>
  <c r="L63"/>
  <c r="K63"/>
  <c r="J63"/>
  <c r="L59"/>
  <c r="K59"/>
  <c r="J59"/>
  <c r="L12"/>
  <c r="K12"/>
  <c r="J12"/>
  <c r="L64"/>
  <c r="K64"/>
  <c r="J64"/>
  <c r="L24"/>
  <c r="K24"/>
  <c r="J24"/>
  <c r="L42"/>
  <c r="K42"/>
  <c r="J42"/>
  <c r="L22"/>
  <c r="K22"/>
  <c r="J22"/>
  <c r="L14"/>
  <c r="K14"/>
  <c r="J14"/>
  <c r="L26"/>
  <c r="K26"/>
  <c r="J26"/>
  <c r="L33"/>
  <c r="K33"/>
  <c r="J33"/>
  <c r="L52"/>
  <c r="K52"/>
  <c r="J52"/>
  <c r="L66"/>
  <c r="K66"/>
  <c r="J66"/>
  <c r="L7"/>
  <c r="K7"/>
  <c r="J7"/>
  <c r="L11"/>
  <c r="K11"/>
  <c r="J11"/>
  <c r="L45"/>
  <c r="K45"/>
  <c r="J45"/>
  <c r="L62"/>
  <c r="K62"/>
  <c r="L15"/>
  <c r="K15"/>
  <c r="J15"/>
  <c r="L16"/>
  <c r="K16"/>
  <c r="J16"/>
  <c r="L49"/>
  <c r="K49"/>
  <c r="J49"/>
  <c r="L13"/>
  <c r="K13"/>
  <c r="J13"/>
  <c r="L47"/>
  <c r="K47"/>
  <c r="J47"/>
  <c r="L58"/>
  <c r="K58"/>
  <c r="J58"/>
  <c r="L25"/>
  <c r="K25"/>
  <c r="J25"/>
  <c r="L50"/>
  <c r="K50"/>
  <c r="J50"/>
  <c r="L31"/>
  <c r="K31"/>
  <c r="J31"/>
  <c r="L28"/>
  <c r="K28"/>
  <c r="J28"/>
  <c r="L43"/>
  <c r="K43"/>
  <c r="J43"/>
  <c r="L36"/>
  <c r="K36"/>
  <c r="J36"/>
  <c r="L20"/>
  <c r="K20"/>
  <c r="J20"/>
  <c r="L30"/>
  <c r="K30"/>
  <c r="J30"/>
  <c r="L54"/>
  <c r="K54"/>
  <c r="J54"/>
  <c r="L10"/>
  <c r="K10"/>
  <c r="J10"/>
  <c r="L39"/>
  <c r="K39"/>
  <c r="J39"/>
  <c r="L46"/>
  <c r="K46"/>
  <c r="J46"/>
  <c r="L8"/>
  <c r="K8"/>
  <c r="J8"/>
  <c r="L17"/>
  <c r="K17"/>
  <c r="J17"/>
  <c r="L60"/>
  <c r="K60"/>
  <c r="J60"/>
  <c r="L18"/>
  <c r="K18"/>
  <c r="J18"/>
  <c r="L32"/>
  <c r="K32"/>
  <c r="J32"/>
  <c r="L40"/>
  <c r="K40"/>
  <c r="J40"/>
  <c r="L55"/>
  <c r="K55"/>
  <c r="J55"/>
  <c r="L48"/>
  <c r="K48"/>
  <c r="J48"/>
  <c r="L23"/>
  <c r="K23"/>
  <c r="J23"/>
  <c r="L51"/>
  <c r="K51"/>
  <c r="J51"/>
  <c r="AN19"/>
  <c r="K30" i="3" l="1"/>
  <c r="K30" i="133"/>
  <c r="K30" i="127"/>
  <c r="K30" i="113"/>
  <c r="K30" i="109"/>
  <c r="K30" i="105"/>
  <c r="K30" i="103"/>
  <c r="K30" i="145"/>
  <c r="K30" i="120"/>
  <c r="K30" i="107"/>
  <c r="K30" i="93"/>
  <c r="K30" i="90"/>
  <c r="K30" i="143"/>
  <c r="K30" i="140"/>
  <c r="K30" i="132"/>
  <c r="K30" i="130"/>
  <c r="K30" i="117"/>
  <c r="K30" i="101"/>
  <c r="K30" i="95"/>
  <c r="K30" i="86"/>
  <c r="K30" i="139"/>
  <c r="K30" i="137"/>
  <c r="K30" i="135"/>
  <c r="K30" i="126"/>
  <c r="K30" i="125"/>
  <c r="K30" i="122"/>
  <c r="K30" i="115"/>
  <c r="K30" i="114"/>
  <c r="K30" i="110"/>
  <c r="K30" i="102"/>
  <c r="K30" i="134"/>
  <c r="K30" i="97"/>
  <c r="K30" i="138"/>
  <c r="K30" i="112"/>
  <c r="K30" i="106"/>
  <c r="K30" i="104"/>
  <c r="K30" i="99"/>
  <c r="K30" i="89"/>
  <c r="K31" i="3"/>
  <c r="K31" i="137"/>
  <c r="K31" i="133"/>
  <c r="K31" i="130"/>
  <c r="K31" i="126"/>
  <c r="K31" i="125"/>
  <c r="K31" i="114"/>
  <c r="K31" i="110"/>
  <c r="K31" i="107"/>
  <c r="K31" i="99"/>
  <c r="K31" i="97"/>
  <c r="K31" i="145"/>
  <c r="K31" i="134"/>
  <c r="K31" i="122"/>
  <c r="K31" i="104"/>
  <c r="K31" i="103"/>
  <c r="K31" i="132"/>
  <c r="K31" i="113"/>
  <c r="K31" i="106"/>
  <c r="K31" i="102"/>
  <c r="K31" i="101"/>
  <c r="K31" i="135"/>
  <c r="K31" i="120"/>
  <c r="K31" i="117"/>
  <c r="K31" i="112"/>
  <c r="K31" i="105"/>
  <c r="K31" i="93"/>
  <c r="K31" i="89"/>
  <c r="K31" i="86"/>
  <c r="K31" i="143"/>
  <c r="K31" i="139"/>
  <c r="K31" i="90"/>
  <c r="K31" i="140"/>
  <c r="K31" i="138"/>
  <c r="K31" i="127"/>
  <c r="K31" i="115"/>
  <c r="K31" i="109"/>
  <c r="K31" i="95"/>
  <c r="K27" i="3"/>
  <c r="K27" i="143"/>
  <c r="K27" i="140"/>
  <c r="K27" i="135"/>
  <c r="K27" i="134"/>
  <c r="K27" i="133"/>
  <c r="K27" i="117"/>
  <c r="K27" i="109"/>
  <c r="K27" i="102"/>
  <c r="K27" i="97"/>
  <c r="K27" i="93"/>
  <c r="K27" i="139"/>
  <c r="K27" i="137"/>
  <c r="K27" i="120"/>
  <c r="K27" i="114"/>
  <c r="K27" i="105"/>
  <c r="K27" i="107"/>
  <c r="K27" i="138"/>
  <c r="K27" i="125"/>
  <c r="K27" i="115"/>
  <c r="K27" i="112"/>
  <c r="K27" i="110"/>
  <c r="K27" i="106"/>
  <c r="K27" i="145"/>
  <c r="K27" i="89"/>
  <c r="K27" i="132"/>
  <c r="K27" i="130"/>
  <c r="K27" i="126"/>
  <c r="K27" i="127"/>
  <c r="K27" i="104"/>
  <c r="K27" i="101"/>
  <c r="K27" i="99"/>
  <c r="K27" i="95"/>
  <c r="K27" i="90"/>
  <c r="K27" i="122"/>
  <c r="K27" i="113"/>
  <c r="K27" i="103"/>
  <c r="K27" i="86"/>
  <c r="K22" i="143"/>
  <c r="K26" i="3"/>
  <c r="K26" i="132"/>
  <c r="K26" i="127"/>
  <c r="K26" i="122"/>
  <c r="K26" i="120"/>
  <c r="K26" i="107"/>
  <c r="K26" i="97"/>
  <c r="K26" i="145"/>
  <c r="K26" i="93"/>
  <c r="K26" i="137"/>
  <c r="K26" i="133"/>
  <c r="K26" i="114"/>
  <c r="K26" i="112"/>
  <c r="K26" i="86"/>
  <c r="K26" i="143"/>
  <c r="K26" i="140"/>
  <c r="K26" i="135"/>
  <c r="K26" i="115"/>
  <c r="K26" i="104"/>
  <c r="K26" i="99"/>
  <c r="K26" i="139"/>
  <c r="K26" i="134"/>
  <c r="K26" i="125"/>
  <c r="K26" i="110"/>
  <c r="K26" i="109"/>
  <c r="K26" i="106"/>
  <c r="K26" i="102"/>
  <c r="K26" i="90"/>
  <c r="K26" i="138"/>
  <c r="K26" i="126"/>
  <c r="K26" i="113"/>
  <c r="K26" i="95"/>
  <c r="K26" i="130"/>
  <c r="K26" i="117"/>
  <c r="K26" i="105"/>
  <c r="K26" i="103"/>
  <c r="K26" i="101"/>
  <c r="K26" i="89"/>
  <c r="K23" i="143"/>
  <c r="K23" i="140"/>
  <c r="K22" i="139"/>
  <c r="K23"/>
  <c r="K22" i="140"/>
  <c r="K22" i="138"/>
  <c r="K23" i="137"/>
  <c r="K23" i="138"/>
  <c r="K22" i="135"/>
  <c r="K22" i="132"/>
  <c r="K22" i="137"/>
  <c r="K23" i="135"/>
  <c r="K22" i="130"/>
  <c r="K23" i="132"/>
  <c r="K23" i="134"/>
  <c r="K23" i="133"/>
  <c r="K22" i="134"/>
  <c r="K22" i="133"/>
  <c r="K23" i="130"/>
  <c r="K22" i="127"/>
  <c r="K23"/>
  <c r="K23" i="126"/>
  <c r="K23" i="120"/>
  <c r="K22" i="126"/>
  <c r="K23" i="125"/>
  <c r="K22"/>
  <c r="K22" i="122"/>
  <c r="K23"/>
  <c r="K22" i="120"/>
  <c r="K23" i="113"/>
  <c r="K23" i="117"/>
  <c r="K22"/>
  <c r="K22" i="115"/>
  <c r="K23"/>
  <c r="K23" i="114"/>
  <c r="K22" i="110"/>
  <c r="K22" i="113"/>
  <c r="K22" i="114"/>
  <c r="K23" i="112"/>
  <c r="K22"/>
  <c r="K23" i="109"/>
  <c r="K23" i="110"/>
  <c r="K22" i="109"/>
  <c r="K23" i="107"/>
  <c r="K23" i="106"/>
  <c r="K22" i="107"/>
  <c r="K23" i="105"/>
  <c r="K22"/>
  <c r="K22" i="106"/>
  <c r="K22" i="104"/>
  <c r="K23" i="102"/>
  <c r="K23" i="104"/>
  <c r="K22" i="103"/>
  <c r="K23"/>
  <c r="K22" i="102"/>
  <c r="K22" i="101"/>
  <c r="K23"/>
  <c r="K22" i="99"/>
  <c r="K23"/>
  <c r="K22" i="97"/>
  <c r="K23"/>
  <c r="K22" i="95"/>
  <c r="K23"/>
  <c r="K22" i="145"/>
  <c r="K23"/>
  <c r="K23" i="93"/>
  <c r="K22" i="89"/>
  <c r="K22" i="93"/>
  <c r="K22" i="90"/>
  <c r="K23"/>
  <c r="K23" i="89"/>
  <c r="K23" i="86"/>
  <c r="K23" i="3"/>
  <c r="K22" i="86"/>
  <c r="K22" i="3"/>
  <c r="K23" i="129"/>
  <c r="K23" i="128"/>
  <c r="K23" i="91"/>
  <c r="K23" i="108"/>
  <c r="K23" i="87"/>
  <c r="L23" i="142"/>
  <c r="L23" i="120"/>
  <c r="L23" i="138"/>
  <c r="L23" i="162"/>
  <c r="L23" i="118"/>
  <c r="L23" i="145"/>
  <c r="L23" i="106"/>
  <c r="L23" i="127"/>
  <c r="L23" i="104"/>
  <c r="L23" i="94"/>
  <c r="L23" i="134"/>
  <c r="L23" i="103"/>
  <c r="L23" i="99"/>
  <c r="L23" i="86"/>
  <c r="L23" i="108"/>
  <c r="K23" i="118"/>
  <c r="K23" i="98"/>
  <c r="L23" i="121"/>
  <c r="L23" i="140"/>
  <c r="L23" i="128"/>
  <c r="L23" i="122"/>
  <c r="L23" i="112"/>
  <c r="L23" i="135"/>
  <c r="L23" i="107"/>
  <c r="L23" i="116"/>
  <c r="K23" i="94"/>
  <c r="K23" i="116"/>
  <c r="L23" i="137"/>
  <c r="L23" i="111"/>
  <c r="L23" i="131"/>
  <c r="L23" i="129"/>
  <c r="L23" i="113"/>
  <c r="L23" i="143"/>
  <c r="L23" i="132"/>
  <c r="L23" i="117"/>
  <c r="L23" i="96"/>
  <c r="K23" i="100"/>
  <c r="K23" i="121"/>
  <c r="K23" i="111"/>
  <c r="K23" i="141"/>
  <c r="K23" i="123"/>
  <c r="K23" i="124"/>
  <c r="K23" i="92"/>
  <c r="K23" i="142"/>
  <c r="L23" i="139"/>
  <c r="L23" i="114"/>
  <c r="L23" i="126"/>
  <c r="L23" i="136"/>
  <c r="L23" i="123"/>
  <c r="L23" i="133"/>
  <c r="L23" i="102"/>
  <c r="L23" i="124"/>
  <c r="L23" i="98"/>
  <c r="L23" i="87"/>
  <c r="L23" i="110"/>
  <c r="L23" i="100"/>
  <c r="L23" i="97"/>
  <c r="L23" i="141"/>
  <c r="L23" i="93"/>
  <c r="L23" i="3"/>
  <c r="K23" i="131"/>
  <c r="K23" i="136"/>
  <c r="L23" i="119"/>
  <c r="L23" i="95"/>
  <c r="L23" i="130"/>
  <c r="L23" i="88"/>
  <c r="L23" i="105"/>
  <c r="L23" i="89"/>
  <c r="K23" i="88"/>
  <c r="K23" i="119"/>
  <c r="K23" i="162"/>
  <c r="L23" i="125"/>
  <c r="L23" i="115"/>
  <c r="L23" i="101"/>
  <c r="L23" i="92"/>
  <c r="L23" i="109"/>
  <c r="L23" i="91"/>
  <c r="L23" i="90"/>
  <c r="K23" i="96"/>
  <c r="K22" i="136"/>
  <c r="K22" i="142"/>
  <c r="K22" i="129"/>
  <c r="K22" i="111"/>
  <c r="K22" i="94"/>
  <c r="K22" i="119"/>
  <c r="K22" i="162"/>
  <c r="L22" i="136"/>
  <c r="L22" i="118"/>
  <c r="L22" i="134"/>
  <c r="L22" i="130"/>
  <c r="L22" i="124"/>
  <c r="L22" i="109"/>
  <c r="L22" i="120"/>
  <c r="L22" i="102"/>
  <c r="L22" i="100"/>
  <c r="L22" i="106"/>
  <c r="L22" i="86"/>
  <c r="L22" i="107"/>
  <c r="L22" i="127"/>
  <c r="L22" i="104"/>
  <c r="L22" i="88"/>
  <c r="L22" i="96"/>
  <c r="K22" i="131"/>
  <c r="K22" i="91"/>
  <c r="K22" i="141"/>
  <c r="L22" i="119"/>
  <c r="L22" i="135"/>
  <c r="L22" i="117"/>
  <c r="L22" i="129"/>
  <c r="L22" i="141"/>
  <c r="L22" i="93"/>
  <c r="L22" i="139"/>
  <c r="L22" i="92"/>
  <c r="K22" i="116"/>
  <c r="K22" i="98"/>
  <c r="K22" i="108"/>
  <c r="L22" i="125"/>
  <c r="L22" i="132"/>
  <c r="L22" i="122"/>
  <c r="L22" i="140"/>
  <c r="L22" i="143"/>
  <c r="L22" i="87"/>
  <c r="L22" i="89"/>
  <c r="L22" i="94"/>
  <c r="K22" i="123"/>
  <c r="K22" i="87"/>
  <c r="K22" i="124"/>
  <c r="K22" i="88"/>
  <c r="K22" i="128"/>
  <c r="L22" i="126"/>
  <c r="L22" i="123"/>
  <c r="L22" i="133"/>
  <c r="L22" i="128"/>
  <c r="L22" i="116"/>
  <c r="L22" i="142"/>
  <c r="L22" i="111"/>
  <c r="L22" i="101"/>
  <c r="L22" i="99"/>
  <c r="L22" i="90"/>
  <c r="L22" i="121"/>
  <c r="L22" i="91"/>
  <c r="L22" i="114"/>
  <c r="L22" i="145"/>
  <c r="L22" i="97"/>
  <c r="L22" i="138"/>
  <c r="L22" i="131"/>
  <c r="L22" i="110"/>
  <c r="L22" i="103"/>
  <c r="L22" i="137"/>
  <c r="L22" i="108"/>
  <c r="L22" i="112"/>
  <c r="K22" i="96"/>
  <c r="L22" i="3"/>
  <c r="K22" i="100"/>
  <c r="K22" i="92"/>
  <c r="K22" i="118"/>
  <c r="K22" i="121"/>
  <c r="L22" i="162"/>
  <c r="L22" i="115"/>
  <c r="L22" i="105"/>
  <c r="L22" i="98"/>
  <c r="L22" i="95"/>
  <c r="L22" i="113"/>
  <c r="K31" i="88"/>
  <c r="K31" i="136"/>
  <c r="K31" i="111"/>
  <c r="K31" i="128"/>
  <c r="K31" i="123"/>
  <c r="K31" i="141"/>
  <c r="K31" i="100"/>
  <c r="K31" i="129"/>
  <c r="K31" i="124"/>
  <c r="K31" i="142"/>
  <c r="K31" i="91"/>
  <c r="K31" i="94"/>
  <c r="K31" i="108"/>
  <c r="K31" i="121"/>
  <c r="K31" i="98"/>
  <c r="K31" i="119"/>
  <c r="K31" i="131"/>
  <c r="K31" i="87"/>
  <c r="K31" i="116"/>
  <c r="K31" i="162"/>
  <c r="K31" i="92"/>
  <c r="K31" i="118"/>
  <c r="K27" i="94"/>
  <c r="K27" i="142"/>
  <c r="K27" i="87"/>
  <c r="K27" i="98"/>
  <c r="K27" i="111"/>
  <c r="K27" i="131"/>
  <c r="K27" i="162"/>
  <c r="K27" i="124"/>
  <c r="K27" i="136"/>
  <c r="K27" i="119"/>
  <c r="K27" i="88"/>
  <c r="K27" i="141"/>
  <c r="K27" i="91"/>
  <c r="K27" i="128"/>
  <c r="K27" i="108"/>
  <c r="K27" i="121"/>
  <c r="K27" i="123"/>
  <c r="K27" i="92"/>
  <c r="K27" i="116"/>
  <c r="K27" i="118"/>
  <c r="K27" i="100"/>
  <c r="K27" i="129"/>
  <c r="K26" i="131"/>
  <c r="K26" i="121"/>
  <c r="K26" i="136"/>
  <c r="K26" i="162"/>
  <c r="K26" i="123"/>
  <c r="K26" i="119"/>
  <c r="K26" i="124"/>
  <c r="K26" i="116"/>
  <c r="K26" i="111"/>
  <c r="K26" i="100"/>
  <c r="K26" i="108"/>
  <c r="K26" i="98"/>
  <c r="K26" i="87"/>
  <c r="K26" i="128"/>
  <c r="K26" i="92"/>
  <c r="K26" i="142"/>
  <c r="K26" i="129"/>
  <c r="K26" i="118"/>
  <c r="K26" i="88"/>
  <c r="K26" i="141"/>
  <c r="K26" i="91"/>
  <c r="K26" i="94"/>
  <c r="K30" i="98"/>
  <c r="K30" i="128"/>
  <c r="K30" i="88"/>
  <c r="K30" i="129"/>
  <c r="K30" i="123"/>
  <c r="K30" i="142"/>
  <c r="K30" i="119"/>
  <c r="K30" i="94"/>
  <c r="K30" i="91"/>
  <c r="K30" i="124"/>
  <c r="K30" i="111"/>
  <c r="K30" i="131"/>
  <c r="K30" i="87"/>
  <c r="K30" i="100"/>
  <c r="K30" i="108"/>
  <c r="K30" i="116"/>
  <c r="K30" i="141"/>
  <c r="K30" i="92"/>
  <c r="K30" i="121"/>
  <c r="K30" i="136"/>
  <c r="K30" i="118"/>
  <c r="K30" i="162"/>
  <c r="L27" i="132"/>
  <c r="L27" i="131"/>
  <c r="L27" i="130"/>
  <c r="L27" i="128"/>
  <c r="L27" i="122"/>
  <c r="L27" i="115"/>
  <c r="L27" i="114"/>
  <c r="L27" i="111"/>
  <c r="L27" i="140"/>
  <c r="L27" i="138"/>
  <c r="L27" i="126"/>
  <c r="L27" i="125"/>
  <c r="L27" i="119"/>
  <c r="L27" i="113"/>
  <c r="L27" i="112"/>
  <c r="L27" i="142"/>
  <c r="L27" i="134"/>
  <c r="L27" i="133"/>
  <c r="L27" i="129"/>
  <c r="L27" i="120"/>
  <c r="L27" i="124"/>
  <c r="L27" i="99"/>
  <c r="L27" i="98"/>
  <c r="L27" i="97"/>
  <c r="L27" i="95"/>
  <c r="L27" i="145"/>
  <c r="L27" i="93"/>
  <c r="L27" i="92"/>
  <c r="L27" i="91"/>
  <c r="L27" i="143"/>
  <c r="L27" i="141"/>
  <c r="L27" i="135"/>
  <c r="L27" i="117"/>
  <c r="L27" i="109"/>
  <c r="L27" i="108"/>
  <c r="L27" i="107"/>
  <c r="L27" i="106"/>
  <c r="L27" i="104"/>
  <c r="L27" i="116"/>
  <c r="L27" i="105"/>
  <c r="L27" i="103"/>
  <c r="L27" i="102"/>
  <c r="L27" i="101"/>
  <c r="L27" i="100"/>
  <c r="L27" i="94"/>
  <c r="L27" i="90"/>
  <c r="L27" i="87"/>
  <c r="L27" i="86"/>
  <c r="L27" i="118"/>
  <c r="L27" i="123"/>
  <c r="L27" i="89"/>
  <c r="L27" i="88"/>
  <c r="L27" i="139"/>
  <c r="L27" i="137"/>
  <c r="L27" i="136"/>
  <c r="L27" i="127"/>
  <c r="L27" i="162"/>
  <c r="L27" i="110"/>
  <c r="L27" i="121"/>
  <c r="K27" i="96"/>
  <c r="L26" i="140"/>
  <c r="L26" i="135"/>
  <c r="L26" i="134"/>
  <c r="L26" i="117"/>
  <c r="L26" i="124"/>
  <c r="L26" i="162"/>
  <c r="L26" i="143"/>
  <c r="L26" i="136"/>
  <c r="L26" i="132"/>
  <c r="L26" i="131"/>
  <c r="L26" i="130"/>
  <c r="L26" i="129"/>
  <c r="L26" i="128"/>
  <c r="L26" i="127"/>
  <c r="L26" i="122"/>
  <c r="L26" i="118"/>
  <c r="L26" i="123"/>
  <c r="L26" i="115"/>
  <c r="L26" i="109"/>
  <c r="L26" i="141"/>
  <c r="L26" i="137"/>
  <c r="L26" i="114"/>
  <c r="L26" i="106"/>
  <c r="L26" i="102"/>
  <c r="L26" i="101"/>
  <c r="L26" i="142"/>
  <c r="L26" i="138"/>
  <c r="L26" i="125"/>
  <c r="L26" i="120"/>
  <c r="L26" i="116"/>
  <c r="L26" i="113"/>
  <c r="L26" i="112"/>
  <c r="L26" i="111"/>
  <c r="L26" i="110"/>
  <c r="L26" i="105"/>
  <c r="L26" i="103"/>
  <c r="L26" i="99"/>
  <c r="L26" i="98"/>
  <c r="L26" i="139"/>
  <c r="L26" i="119"/>
  <c r="L26" i="108"/>
  <c r="L26" i="107"/>
  <c r="L26" i="145"/>
  <c r="L26" i="89"/>
  <c r="L26" i="86"/>
  <c r="L26" i="95"/>
  <c r="L26" i="126"/>
  <c r="L26" i="93"/>
  <c r="L26" i="91"/>
  <c r="L26" i="90"/>
  <c r="L26" i="104"/>
  <c r="L26" i="121"/>
  <c r="L26" i="100"/>
  <c r="L26" i="94"/>
  <c r="L26" i="92"/>
  <c r="L26" i="88"/>
  <c r="L26" i="97"/>
  <c r="L26" i="87"/>
  <c r="L26" i="133"/>
  <c r="K26" i="96"/>
  <c r="L30" i="140"/>
  <c r="L30" i="138"/>
  <c r="L30" i="126"/>
  <c r="L30" i="125"/>
  <c r="L30" i="119"/>
  <c r="L30" i="113"/>
  <c r="L30" i="112"/>
  <c r="L30" i="142"/>
  <c r="L30" i="139"/>
  <c r="L30" i="137"/>
  <c r="L30" i="136"/>
  <c r="L30" i="135"/>
  <c r="L30" i="134"/>
  <c r="L30" i="121"/>
  <c r="L30" i="120"/>
  <c r="L30" i="118"/>
  <c r="L30" i="117"/>
  <c r="L30" i="124"/>
  <c r="L30" i="123"/>
  <c r="L30" i="143"/>
  <c r="L30" i="132"/>
  <c r="L30" i="130"/>
  <c r="L30" i="111"/>
  <c r="L30" i="109"/>
  <c r="L30" i="108"/>
  <c r="L30" i="107"/>
  <c r="L30" i="106"/>
  <c r="L30" i="104"/>
  <c r="L30" i="133"/>
  <c r="L30" i="127"/>
  <c r="L30" i="105"/>
  <c r="L30" i="129"/>
  <c r="L30" i="162"/>
  <c r="L30" i="115"/>
  <c r="L30" i="110"/>
  <c r="L30" i="99"/>
  <c r="L30" i="95"/>
  <c r="L30" i="92"/>
  <c r="L30" i="98"/>
  <c r="L30" i="97"/>
  <c r="L30" i="94"/>
  <c r="L30" i="93"/>
  <c r="L30" i="141"/>
  <c r="L30" i="131"/>
  <c r="L30" i="128"/>
  <c r="L30" i="122"/>
  <c r="L30" i="116"/>
  <c r="L30" i="114"/>
  <c r="L30" i="102"/>
  <c r="L30" i="101"/>
  <c r="L30" i="100"/>
  <c r="L30" i="90"/>
  <c r="L30" i="89"/>
  <c r="L30" i="88"/>
  <c r="L30" i="87"/>
  <c r="L30" i="86"/>
  <c r="L30" i="91"/>
  <c r="L30" i="103"/>
  <c r="L30" i="145"/>
  <c r="K30" i="96"/>
  <c r="L31" i="142"/>
  <c r="L31" i="139"/>
  <c r="L31" i="137"/>
  <c r="L31" i="135"/>
  <c r="L31" i="134"/>
  <c r="L31" i="133"/>
  <c r="L31" i="128"/>
  <c r="L31" i="120"/>
  <c r="L31" i="117"/>
  <c r="L31" i="124"/>
  <c r="L31" i="116"/>
  <c r="L31" i="110"/>
  <c r="L31" i="143"/>
  <c r="L31" i="129"/>
  <c r="L31" i="127"/>
  <c r="L31" i="162"/>
  <c r="L31" i="114"/>
  <c r="L31" i="109"/>
  <c r="L31" i="121"/>
  <c r="L31" i="113"/>
  <c r="L31" i="112"/>
  <c r="L31" i="100"/>
  <c r="L31" i="94"/>
  <c r="L31" i="138"/>
  <c r="L31" i="131"/>
  <c r="L31" i="125"/>
  <c r="L31" i="115"/>
  <c r="L31" i="104"/>
  <c r="L31" i="103"/>
  <c r="L31" i="102"/>
  <c r="L31" i="101"/>
  <c r="L31" i="130"/>
  <c r="L31" i="122"/>
  <c r="L31" i="119"/>
  <c r="L31" i="89"/>
  <c r="L31" i="88"/>
  <c r="L31" i="86"/>
  <c r="L31" i="140"/>
  <c r="L31" i="136"/>
  <c r="L31" i="126"/>
  <c r="L31" i="98"/>
  <c r="L31" i="97"/>
  <c r="L31" i="93"/>
  <c r="L31" i="91"/>
  <c r="L31" i="141"/>
  <c r="L31" i="132"/>
  <c r="L31" i="95"/>
  <c r="L31" i="118"/>
  <c r="L31" i="123"/>
  <c r="L31" i="108"/>
  <c r="L31" i="107"/>
  <c r="L31" i="105"/>
  <c r="L31" i="99"/>
  <c r="L31" i="92"/>
  <c r="L31" i="90"/>
  <c r="L31" i="87"/>
  <c r="L31" i="111"/>
  <c r="L31" i="106"/>
  <c r="L31" i="145"/>
  <c r="K31" i="96"/>
  <c r="L30" i="3"/>
  <c r="L30" i="96"/>
  <c r="L27" i="3"/>
  <c r="L27" i="96"/>
  <c r="L26" i="3"/>
  <c r="L26" i="96"/>
  <c r="L31" i="3"/>
  <c r="L31" i="96"/>
  <c r="M19" i="160"/>
  <c r="N19"/>
  <c r="Z19" l="1"/>
  <c r="G36" i="164"/>
  <c r="H36"/>
  <c r="I36"/>
  <c r="I133"/>
  <c r="H133"/>
  <c r="G133"/>
  <c r="I152"/>
  <c r="G152"/>
  <c r="H152"/>
  <c r="H22"/>
  <c r="I22"/>
  <c r="G22"/>
  <c r="H6"/>
  <c r="I6"/>
  <c r="G6"/>
  <c r="G180"/>
  <c r="H180"/>
  <c r="I180"/>
  <c r="H26"/>
  <c r="I26"/>
  <c r="G26"/>
  <c r="AI19" i="160"/>
  <c r="Y19"/>
  <c r="AJ19"/>
  <c r="AR19"/>
  <c r="AQ19"/>
  <c r="B66"/>
  <c r="K34" i="3" l="1"/>
  <c r="K34" i="137"/>
  <c r="K34" i="134"/>
  <c r="K34" i="127"/>
  <c r="K34" i="120"/>
  <c r="K34" i="112"/>
  <c r="K34" i="107"/>
  <c r="K34" i="105"/>
  <c r="K34" i="106"/>
  <c r="K34" i="90"/>
  <c r="K34" i="89"/>
  <c r="K34" i="86"/>
  <c r="K34" i="130"/>
  <c r="K34" i="125"/>
  <c r="K34" i="115"/>
  <c r="K34" i="113"/>
  <c r="K34" i="135"/>
  <c r="K34" i="139"/>
  <c r="K34" i="138"/>
  <c r="K34" i="133"/>
  <c r="K34" i="126"/>
  <c r="K34" i="109"/>
  <c r="K34" i="110"/>
  <c r="K34" i="104"/>
  <c r="K34" i="101"/>
  <c r="K34" i="99"/>
  <c r="K34" i="145"/>
  <c r="K34" i="140"/>
  <c r="K34" i="132"/>
  <c r="K34" i="122"/>
  <c r="K34" i="117"/>
  <c r="K34" i="103"/>
  <c r="K34" i="97"/>
  <c r="K34" i="95"/>
  <c r="K34" i="143"/>
  <c r="K34" i="114"/>
  <c r="K34" i="102"/>
  <c r="K34" i="93"/>
  <c r="K19" i="3"/>
  <c r="K19" i="138"/>
  <c r="K19" i="122"/>
  <c r="K19" i="117"/>
  <c r="K19" i="114"/>
  <c r="K19" i="110"/>
  <c r="K19" i="109"/>
  <c r="K19" i="107"/>
  <c r="K19" i="105"/>
  <c r="K19" i="102"/>
  <c r="K19" i="145"/>
  <c r="K19" i="133"/>
  <c r="K19" i="134"/>
  <c r="K19" i="126"/>
  <c r="K19" i="137"/>
  <c r="K19" i="112"/>
  <c r="K19" i="95"/>
  <c r="K19" i="90"/>
  <c r="K19" i="143"/>
  <c r="K19" i="140"/>
  <c r="K19" i="139"/>
  <c r="K19" i="135"/>
  <c r="K19" i="132"/>
  <c r="K19" i="130"/>
  <c r="K19" i="115"/>
  <c r="K19" i="104"/>
  <c r="K19" i="93"/>
  <c r="K19" i="89"/>
  <c r="K19" i="86"/>
  <c r="K19" i="125"/>
  <c r="K19" i="127"/>
  <c r="K19" i="120"/>
  <c r="K19" i="106"/>
  <c r="K19" i="103"/>
  <c r="K19" i="99"/>
  <c r="K19" i="113"/>
  <c r="K19" i="101"/>
  <c r="K19" i="97"/>
  <c r="K35" i="3"/>
  <c r="K35" i="143"/>
  <c r="K35" i="140"/>
  <c r="K35" i="133"/>
  <c r="K35" i="132"/>
  <c r="K35" i="125"/>
  <c r="K35" i="127"/>
  <c r="K35" i="126"/>
  <c r="K35" i="115"/>
  <c r="K35" i="110"/>
  <c r="K35" i="105"/>
  <c r="K35" i="101"/>
  <c r="K35" i="99"/>
  <c r="K35" i="130"/>
  <c r="K35" i="103"/>
  <c r="K35" i="102"/>
  <c r="K35" i="145"/>
  <c r="K35" i="90"/>
  <c r="K35" i="135"/>
  <c r="K35" i="89"/>
  <c r="K35" i="139"/>
  <c r="K35" i="120"/>
  <c r="K35" i="117"/>
  <c r="K35" i="113"/>
  <c r="K35" i="107"/>
  <c r="K35" i="104"/>
  <c r="K35" i="97"/>
  <c r="K35" i="86"/>
  <c r="K35" i="138"/>
  <c r="K35" i="114"/>
  <c r="K35" i="109"/>
  <c r="K35" i="106"/>
  <c r="K35" i="95"/>
  <c r="K35" i="93"/>
  <c r="K35" i="137"/>
  <c r="K35" i="134"/>
  <c r="K35" i="122"/>
  <c r="K35" i="112"/>
  <c r="K20" i="3"/>
  <c r="K20" i="143"/>
  <c r="K20" i="140"/>
  <c r="K20" i="139"/>
  <c r="K20" i="132"/>
  <c r="K20" i="113"/>
  <c r="K20" i="112"/>
  <c r="K20" i="110"/>
  <c r="K20" i="105"/>
  <c r="K20" i="102"/>
  <c r="K20" i="101"/>
  <c r="K20" i="99"/>
  <c r="K20" i="95"/>
  <c r="K20" i="89"/>
  <c r="K20" i="130"/>
  <c r="K20" i="125"/>
  <c r="K20" i="114"/>
  <c r="K20" i="109"/>
  <c r="K20" i="90"/>
  <c r="K20" i="137"/>
  <c r="K20" i="135"/>
  <c r="K20" i="134"/>
  <c r="K20" i="106"/>
  <c r="K20" i="97"/>
  <c r="K20" i="126"/>
  <c r="K20" i="122"/>
  <c r="K20" i="120"/>
  <c r="K20" i="117"/>
  <c r="K20" i="115"/>
  <c r="K20" i="107"/>
  <c r="K20" i="145"/>
  <c r="K20" i="138"/>
  <c r="K20" i="133"/>
  <c r="K20" i="104"/>
  <c r="K20" i="93"/>
  <c r="K20" i="86"/>
  <c r="K20" i="127"/>
  <c r="K20" i="103"/>
  <c r="K28" i="3"/>
  <c r="K28" i="140"/>
  <c r="K28" i="135"/>
  <c r="K28" i="134"/>
  <c r="K28" i="130"/>
  <c r="K28" i="115"/>
  <c r="K28" i="109"/>
  <c r="K28" i="103"/>
  <c r="K28" i="95"/>
  <c r="K28" i="145"/>
  <c r="K28" i="89"/>
  <c r="K28" i="137"/>
  <c r="K28" i="117"/>
  <c r="K28" i="110"/>
  <c r="K28" i="107"/>
  <c r="K28" i="105"/>
  <c r="K28" i="93"/>
  <c r="K28" i="138"/>
  <c r="K28" i="125"/>
  <c r="K28" i="106"/>
  <c r="K28" i="104"/>
  <c r="K28" i="86"/>
  <c r="K28" i="133"/>
  <c r="K28" i="126"/>
  <c r="K28" i="120"/>
  <c r="K28" i="113"/>
  <c r="K28" i="112"/>
  <c r="K28" i="102"/>
  <c r="K28" i="101"/>
  <c r="K28" i="97"/>
  <c r="K28" i="143"/>
  <c r="K28" i="132"/>
  <c r="K28" i="122"/>
  <c r="K28" i="114"/>
  <c r="K28" i="90"/>
  <c r="K28" i="139"/>
  <c r="K28" i="127"/>
  <c r="K28" i="99"/>
  <c r="K29" i="3"/>
  <c r="K29" i="137"/>
  <c r="K29" i="130"/>
  <c r="K29" i="127"/>
  <c r="K29" i="120"/>
  <c r="K29" i="105"/>
  <c r="K29" i="97"/>
  <c r="K29" i="86"/>
  <c r="K29" i="126"/>
  <c r="K29" i="103"/>
  <c r="K29" i="145"/>
  <c r="K29" i="143"/>
  <c r="K29" i="117"/>
  <c r="K29" i="110"/>
  <c r="K29" i="93"/>
  <c r="K29" i="134"/>
  <c r="K29" i="135"/>
  <c r="K29" i="125"/>
  <c r="K29" i="122"/>
  <c r="K29" i="115"/>
  <c r="K29" i="113"/>
  <c r="K29" i="109"/>
  <c r="K29" i="104"/>
  <c r="K29" i="102"/>
  <c r="K29" i="95"/>
  <c r="K29" i="90"/>
  <c r="K29" i="139"/>
  <c r="K29" i="140"/>
  <c r="K29" i="132"/>
  <c r="K29" i="112"/>
  <c r="K29" i="101"/>
  <c r="K29" i="99"/>
  <c r="K29" i="89"/>
  <c r="K29" i="138"/>
  <c r="K29" i="133"/>
  <c r="K29" i="114"/>
  <c r="K29" i="106"/>
  <c r="K29" i="107"/>
  <c r="K20" i="88"/>
  <c r="K20" i="136"/>
  <c r="K20" i="124"/>
  <c r="K20" i="141"/>
  <c r="K20" i="87"/>
  <c r="K20" i="119"/>
  <c r="K20" i="94"/>
  <c r="K20" i="129"/>
  <c r="K20" i="92"/>
  <c r="K20" i="162"/>
  <c r="K20" i="128"/>
  <c r="K20" i="131"/>
  <c r="K20" i="118"/>
  <c r="K20" i="98"/>
  <c r="K20" i="111"/>
  <c r="K20" i="108"/>
  <c r="K20" i="123"/>
  <c r="K20" i="121"/>
  <c r="K20" i="91"/>
  <c r="K20" i="142"/>
  <c r="K20" i="100"/>
  <c r="K20" i="116"/>
  <c r="K34" i="94"/>
  <c r="K34" i="131"/>
  <c r="K34" i="87"/>
  <c r="K34" i="92"/>
  <c r="K34" i="162"/>
  <c r="K34" i="119"/>
  <c r="K34" i="136"/>
  <c r="K34" i="124"/>
  <c r="K34" i="142"/>
  <c r="K34" i="118"/>
  <c r="K34" i="98"/>
  <c r="K34" i="129"/>
  <c r="K34" i="141"/>
  <c r="K34" i="88"/>
  <c r="K34" i="108"/>
  <c r="K34" i="123"/>
  <c r="K34" i="121"/>
  <c r="K34" i="91"/>
  <c r="K34" i="111"/>
  <c r="K34" i="128"/>
  <c r="K34" i="100"/>
  <c r="K34" i="116"/>
  <c r="K35" i="123"/>
  <c r="K35" i="92"/>
  <c r="K35" i="100"/>
  <c r="K35" i="91"/>
  <c r="K35" i="98"/>
  <c r="K35" i="142"/>
  <c r="K35" i="162"/>
  <c r="K35" i="136"/>
  <c r="K35" i="88"/>
  <c r="K35" i="129"/>
  <c r="K35" i="108"/>
  <c r="K35" i="116"/>
  <c r="K35" i="128"/>
  <c r="K35" i="124"/>
  <c r="K35" i="118"/>
  <c r="K35" i="131"/>
  <c r="K35" i="87"/>
  <c r="K35" i="111"/>
  <c r="K35" i="121"/>
  <c r="K35" i="94"/>
  <c r="K35" i="119"/>
  <c r="K35" i="141"/>
  <c r="K28" i="128"/>
  <c r="K28" i="94"/>
  <c r="K28" i="108"/>
  <c r="K28" i="91"/>
  <c r="K28" i="131"/>
  <c r="K28" i="129"/>
  <c r="K28" i="116"/>
  <c r="K28" i="162"/>
  <c r="K28" i="92"/>
  <c r="K28" i="119"/>
  <c r="K28" i="124"/>
  <c r="K28" i="142"/>
  <c r="K28" i="121"/>
  <c r="K28" i="111"/>
  <c r="K28" i="87"/>
  <c r="K28" i="98"/>
  <c r="K28" i="100"/>
  <c r="K28" i="118"/>
  <c r="K28" i="136"/>
  <c r="K28" i="88"/>
  <c r="K28" i="123"/>
  <c r="K28" i="141"/>
  <c r="K19"/>
  <c r="K19" i="129"/>
  <c r="K19" i="98"/>
  <c r="K19" i="116"/>
  <c r="K19" i="111"/>
  <c r="K19" i="100"/>
  <c r="K19" i="119"/>
  <c r="K19" i="94"/>
  <c r="K19" i="124"/>
  <c r="K19" i="142"/>
  <c r="K19" i="162"/>
  <c r="K19" i="88"/>
  <c r="K19" i="131"/>
  <c r="K19" i="108"/>
  <c r="K19" i="91"/>
  <c r="K19" i="87"/>
  <c r="K19" i="128"/>
  <c r="K19" i="92"/>
  <c r="K19" i="118"/>
  <c r="K19" i="121"/>
  <c r="K19" i="136"/>
  <c r="K19" i="123"/>
  <c r="K29" i="94"/>
  <c r="K29" i="142"/>
  <c r="K29" i="119"/>
  <c r="K29" i="91"/>
  <c r="K29" i="88"/>
  <c r="K29" i="124"/>
  <c r="K29" i="108"/>
  <c r="K29" i="87"/>
  <c r="K29" i="92"/>
  <c r="K29" i="162"/>
  <c r="K29" i="118"/>
  <c r="K29" i="121"/>
  <c r="K29" i="136"/>
  <c r="K29" i="141"/>
  <c r="K29" i="98"/>
  <c r="K29" i="116"/>
  <c r="K29" i="100"/>
  <c r="K29" i="111"/>
  <c r="K29" i="129"/>
  <c r="K29" i="123"/>
  <c r="K29" i="131"/>
  <c r="K29" i="128"/>
  <c r="L19" i="141"/>
  <c r="L19" i="114"/>
  <c r="L19" i="113"/>
  <c r="L19" i="112"/>
  <c r="L19" i="111"/>
  <c r="L19" i="142"/>
  <c r="L19" i="140"/>
  <c r="L19" i="139"/>
  <c r="L19" i="137"/>
  <c r="L19" i="125"/>
  <c r="L19" i="121"/>
  <c r="L19" i="120"/>
  <c r="L19" i="127"/>
  <c r="L19" i="122"/>
  <c r="L19" i="108"/>
  <c r="L19" i="107"/>
  <c r="L19" i="104"/>
  <c r="L19" i="95"/>
  <c r="L19" i="145"/>
  <c r="L19" i="138"/>
  <c r="L19" i="134"/>
  <c r="L19" i="132"/>
  <c r="L19" i="130"/>
  <c r="L19" i="124"/>
  <c r="L19" i="116"/>
  <c r="L19" i="110"/>
  <c r="L19" i="109"/>
  <c r="L19" i="106"/>
  <c r="L19" i="102"/>
  <c r="L19" i="101"/>
  <c r="L19" i="97"/>
  <c r="L19" i="93"/>
  <c r="L19" i="91"/>
  <c r="L19" i="136"/>
  <c r="L19" i="135"/>
  <c r="L19" i="133"/>
  <c r="L19" i="126"/>
  <c r="L19" i="119"/>
  <c r="L19" i="99"/>
  <c r="L19" i="88"/>
  <c r="L19" i="115"/>
  <c r="L19" i="92"/>
  <c r="L19" i="90"/>
  <c r="L19" i="143"/>
  <c r="L19" i="131"/>
  <c r="L19" i="128"/>
  <c r="L19" i="118"/>
  <c r="L19" i="117"/>
  <c r="L19" i="123"/>
  <c r="L19" i="162"/>
  <c r="L19" i="105"/>
  <c r="L19" i="103"/>
  <c r="L19" i="100"/>
  <c r="L19" i="98"/>
  <c r="L19" i="89"/>
  <c r="L19" i="86"/>
  <c r="L19" i="129"/>
  <c r="L19" i="94"/>
  <c r="L19" i="87"/>
  <c r="K19" i="96"/>
  <c r="L29" i="142"/>
  <c r="L29" i="139"/>
  <c r="L29" i="137"/>
  <c r="L29" i="136"/>
  <c r="L29" i="121"/>
  <c r="L29" i="120"/>
  <c r="L29" i="118"/>
  <c r="L29" i="124"/>
  <c r="L29" i="123"/>
  <c r="L29" i="111"/>
  <c r="L29" i="141"/>
  <c r="L29" i="138"/>
  <c r="L29" i="133"/>
  <c r="L29" i="126"/>
  <c r="L29" i="125"/>
  <c r="L29" i="119"/>
  <c r="L29" i="162"/>
  <c r="L29" i="116"/>
  <c r="L29" i="110"/>
  <c r="L29" i="109"/>
  <c r="L29" i="140"/>
  <c r="L29" i="135"/>
  <c r="L29" i="129"/>
  <c r="L29" i="117"/>
  <c r="L29" i="105"/>
  <c r="L29" i="145"/>
  <c r="L29" i="143"/>
  <c r="L29" i="131"/>
  <c r="L29" i="128"/>
  <c r="L29" i="115"/>
  <c r="L29" i="114"/>
  <c r="L29" i="113"/>
  <c r="L29" i="112"/>
  <c r="L29" i="103"/>
  <c r="L29" i="102"/>
  <c r="L29" i="101"/>
  <c r="L29" i="100"/>
  <c r="L29" i="134"/>
  <c r="L29" i="122"/>
  <c r="L29" i="108"/>
  <c r="L29" i="107"/>
  <c r="L29" i="106"/>
  <c r="L29" i="90"/>
  <c r="L29" i="88"/>
  <c r="L29" i="87"/>
  <c r="L29" i="130"/>
  <c r="L29" i="97"/>
  <c r="L29" i="91"/>
  <c r="L29" i="127"/>
  <c r="L29" i="89"/>
  <c r="L29" i="86"/>
  <c r="L29" i="132"/>
  <c r="L29" i="99"/>
  <c r="L29" i="95"/>
  <c r="L29" i="92"/>
  <c r="L29" i="98"/>
  <c r="L29" i="94"/>
  <c r="L29" i="93"/>
  <c r="L29" i="104"/>
  <c r="K29" i="96"/>
  <c r="L35" i="142"/>
  <c r="L35" i="139"/>
  <c r="L35" i="137"/>
  <c r="L35" i="135"/>
  <c r="L35" i="134"/>
  <c r="L35" i="133"/>
  <c r="L35" i="128"/>
  <c r="L35" i="120"/>
  <c r="L35" i="117"/>
  <c r="L35" i="124"/>
  <c r="L35" i="116"/>
  <c r="L35" i="110"/>
  <c r="L35" i="143"/>
  <c r="L35" i="129"/>
  <c r="L35" i="127"/>
  <c r="L35" i="162"/>
  <c r="L35" i="114"/>
  <c r="L35" i="109"/>
  <c r="L35" i="140"/>
  <c r="L35" i="136"/>
  <c r="L35" i="126"/>
  <c r="L35" i="122"/>
  <c r="L35" i="118"/>
  <c r="L35" i="123"/>
  <c r="L35" i="100"/>
  <c r="L35" i="94"/>
  <c r="L35" i="141"/>
  <c r="L35" i="132"/>
  <c r="L35" i="130"/>
  <c r="L35" i="119"/>
  <c r="L35" i="111"/>
  <c r="L35" i="104"/>
  <c r="L35" i="103"/>
  <c r="L35" i="102"/>
  <c r="L35" i="101"/>
  <c r="L35" i="121"/>
  <c r="L35" i="115"/>
  <c r="L35" i="108"/>
  <c r="L35" i="106"/>
  <c r="L35" i="97"/>
  <c r="L35" i="93"/>
  <c r="L35" i="91"/>
  <c r="L35" i="89"/>
  <c r="L35" i="88"/>
  <c r="L35" i="86"/>
  <c r="L35" i="125"/>
  <c r="L35" i="138"/>
  <c r="L35" i="131"/>
  <c r="L35" i="107"/>
  <c r="L35" i="105"/>
  <c r="L35" i="95"/>
  <c r="L35" i="112"/>
  <c r="L35" i="92"/>
  <c r="L35" i="98"/>
  <c r="L35" i="90"/>
  <c r="L35" i="87"/>
  <c r="L35" i="99"/>
  <c r="L35" i="145"/>
  <c r="L35" i="113"/>
  <c r="K35" i="96"/>
  <c r="L20" i="143"/>
  <c r="L20" i="135"/>
  <c r="L20" i="134"/>
  <c r="L20" i="133"/>
  <c r="L20" i="132"/>
  <c r="L20" i="131"/>
  <c r="L20" i="130"/>
  <c r="L20" i="129"/>
  <c r="L20" i="128"/>
  <c r="L20" i="127"/>
  <c r="L20" i="122"/>
  <c r="L20" i="117"/>
  <c r="L20" i="124"/>
  <c r="L20" i="116"/>
  <c r="L20" i="115"/>
  <c r="L20" i="110"/>
  <c r="L20" i="109"/>
  <c r="L20" i="141"/>
  <c r="L20" i="114"/>
  <c r="L20" i="113"/>
  <c r="L20" i="112"/>
  <c r="L20" i="111"/>
  <c r="L20" i="142"/>
  <c r="L20" i="140"/>
  <c r="L20" i="120"/>
  <c r="L20" i="119"/>
  <c r="L20" i="100"/>
  <c r="L20" i="99"/>
  <c r="L20" i="98"/>
  <c r="L20" i="97"/>
  <c r="L20" i="94"/>
  <c r="L20" i="93"/>
  <c r="L20" i="92"/>
  <c r="L20" i="91"/>
  <c r="L20" i="125"/>
  <c r="L20" i="108"/>
  <c r="L20" i="107"/>
  <c r="L20" i="104"/>
  <c r="L20" i="137"/>
  <c r="L20" i="118"/>
  <c r="L20" i="123"/>
  <c r="L20" i="162"/>
  <c r="L20" i="106"/>
  <c r="L20" i="105"/>
  <c r="L20" i="103"/>
  <c r="L20" i="89"/>
  <c r="L20" i="86"/>
  <c r="L20" i="126"/>
  <c r="L20" i="102"/>
  <c r="L20" i="101"/>
  <c r="L20" i="95"/>
  <c r="L20" i="138"/>
  <c r="L20" i="136"/>
  <c r="L20" i="145"/>
  <c r="L20" i="139"/>
  <c r="L20" i="90"/>
  <c r="L20" i="87"/>
  <c r="L20" i="121"/>
  <c r="L20" i="88"/>
  <c r="K20" i="96"/>
  <c r="L34" i="142"/>
  <c r="L34" i="139"/>
  <c r="L34" i="137"/>
  <c r="L34" i="135"/>
  <c r="L34" i="134"/>
  <c r="L34" i="133"/>
  <c r="L34" i="128"/>
  <c r="L34" i="120"/>
  <c r="L34" i="117"/>
  <c r="L34" i="124"/>
  <c r="L34" i="116"/>
  <c r="L34" i="110"/>
  <c r="L34" i="143"/>
  <c r="L34" i="129"/>
  <c r="L34" i="127"/>
  <c r="L34" i="162"/>
  <c r="L34" i="114"/>
  <c r="L34" i="109"/>
  <c r="L34" i="140"/>
  <c r="L34" i="136"/>
  <c r="L34" i="126"/>
  <c r="L34" i="122"/>
  <c r="L34" i="118"/>
  <c r="L34" i="123"/>
  <c r="L34" i="100"/>
  <c r="L34" i="94"/>
  <c r="L34" i="141"/>
  <c r="L34" i="132"/>
  <c r="L34" i="130"/>
  <c r="L34" i="119"/>
  <c r="L34" i="111"/>
  <c r="L34" i="104"/>
  <c r="L34" i="103"/>
  <c r="L34" i="102"/>
  <c r="L34" i="101"/>
  <c r="L34" i="121"/>
  <c r="L34" i="115"/>
  <c r="L34" i="108"/>
  <c r="L34" i="106"/>
  <c r="L34" i="97"/>
  <c r="L34" i="93"/>
  <c r="L34" i="91"/>
  <c r="L34" i="89"/>
  <c r="L34" i="88"/>
  <c r="L34" i="86"/>
  <c r="L34" i="138"/>
  <c r="L34" i="131"/>
  <c r="L34" i="107"/>
  <c r="L34" i="105"/>
  <c r="L34" i="99"/>
  <c r="L34" i="95"/>
  <c r="L34" i="145"/>
  <c r="L34" i="113"/>
  <c r="L34" i="98"/>
  <c r="L34" i="90"/>
  <c r="L34" i="87"/>
  <c r="L34" i="125"/>
  <c r="L34" i="112"/>
  <c r="L34" i="92"/>
  <c r="K34" i="96"/>
  <c r="L28" i="141"/>
  <c r="L28" i="138"/>
  <c r="L28" i="133"/>
  <c r="L28" i="126"/>
  <c r="L28" i="125"/>
  <c r="L28" i="119"/>
  <c r="L28" i="162"/>
  <c r="L28" i="116"/>
  <c r="L28" i="110"/>
  <c r="L28" i="109"/>
  <c r="L28" i="135"/>
  <c r="L28" i="134"/>
  <c r="L28" i="132"/>
  <c r="L28" i="131"/>
  <c r="L28" i="130"/>
  <c r="L28" i="128"/>
  <c r="L28" i="122"/>
  <c r="L28" i="117"/>
  <c r="L28" i="115"/>
  <c r="L28" i="114"/>
  <c r="L28" i="143"/>
  <c r="L28" i="137"/>
  <c r="L28" i="136"/>
  <c r="L28" i="118"/>
  <c r="L28" i="123"/>
  <c r="L28" i="113"/>
  <c r="L28" i="112"/>
  <c r="L28" i="103"/>
  <c r="L28" i="102"/>
  <c r="L28" i="101"/>
  <c r="L28" i="100"/>
  <c r="L28" i="94"/>
  <c r="L28" i="142"/>
  <c r="L28" i="127"/>
  <c r="L28" i="120"/>
  <c r="L28" i="124"/>
  <c r="L28" i="111"/>
  <c r="L28" i="99"/>
  <c r="L28" i="98"/>
  <c r="L28" i="139"/>
  <c r="L28" i="97"/>
  <c r="L28" i="145"/>
  <c r="L28" i="93"/>
  <c r="L28" i="91"/>
  <c r="L28" i="129"/>
  <c r="L28" i="105"/>
  <c r="L28" i="104"/>
  <c r="L28" i="86"/>
  <c r="L28" i="92"/>
  <c r="L28" i="140"/>
  <c r="L28" i="121"/>
  <c r="L28" i="108"/>
  <c r="L28" i="107"/>
  <c r="L28" i="106"/>
  <c r="L28" i="90"/>
  <c r="L28" i="88"/>
  <c r="L28" i="87"/>
  <c r="L28" i="89"/>
  <c r="L28" i="95"/>
  <c r="K28" i="96"/>
  <c r="L29" i="3"/>
  <c r="L29" i="96"/>
  <c r="L19" i="3"/>
  <c r="L19" i="96"/>
  <c r="L35" i="3"/>
  <c r="L35" i="96"/>
  <c r="L20" i="3"/>
  <c r="L20" i="96"/>
  <c r="L34" i="3"/>
  <c r="L34" i="96"/>
  <c r="L28" i="3"/>
  <c r="L28" i="96"/>
  <c r="I194" i="164"/>
  <c r="G194"/>
  <c r="H194"/>
  <c r="H85"/>
  <c r="I85"/>
  <c r="G85"/>
  <c r="G201"/>
  <c r="H201"/>
  <c r="I201"/>
  <c r="G50"/>
  <c r="H50"/>
  <c r="I50"/>
  <c r="G58"/>
  <c r="I58"/>
  <c r="H120"/>
  <c r="G120"/>
  <c r="I120"/>
  <c r="I110"/>
  <c r="G110"/>
  <c r="H110"/>
  <c r="AO19" i="160"/>
  <c r="AP19"/>
  <c r="C66"/>
  <c r="D66" s="1"/>
  <c r="F66"/>
  <c r="K32" i="3" l="1"/>
  <c r="K32" i="139"/>
  <c r="K32" i="137"/>
  <c r="K32" i="130"/>
  <c r="K32" i="122"/>
  <c r="K32" i="115"/>
  <c r="K32" i="110"/>
  <c r="K32" i="106"/>
  <c r="K32" i="103"/>
  <c r="K32" i="101"/>
  <c r="K32" i="145"/>
  <c r="K32" i="89"/>
  <c r="K32" i="86"/>
  <c r="K32" i="134"/>
  <c r="K32" i="133"/>
  <c r="K32" i="126"/>
  <c r="K32" i="114"/>
  <c r="K32" i="97"/>
  <c r="K32" i="140"/>
  <c r="K32" i="135"/>
  <c r="K32" i="120"/>
  <c r="K32" i="104"/>
  <c r="K32" i="99"/>
  <c r="K32" i="125"/>
  <c r="K32" i="109"/>
  <c r="K32" i="105"/>
  <c r="K32" i="93"/>
  <c r="K32" i="117"/>
  <c r="K32" i="113"/>
  <c r="K32" i="102"/>
  <c r="K32" i="143"/>
  <c r="K32" i="132"/>
  <c r="K32" i="127"/>
  <c r="K32" i="112"/>
  <c r="K32" i="90"/>
  <c r="K32" i="138"/>
  <c r="K32" i="107"/>
  <c r="K32" i="95"/>
  <c r="K33" i="3"/>
  <c r="K33" i="132"/>
  <c r="K33" i="133"/>
  <c r="K33" i="126"/>
  <c r="K33" i="112"/>
  <c r="K33" i="105"/>
  <c r="K33" i="93"/>
  <c r="K33" i="139"/>
  <c r="K33" i="137"/>
  <c r="K33" i="122"/>
  <c r="K33" i="120"/>
  <c r="K33" i="110"/>
  <c r="K33" i="104"/>
  <c r="K33" i="99"/>
  <c r="K33" i="95"/>
  <c r="K33" i="125"/>
  <c r="K33" i="115"/>
  <c r="K33" i="109"/>
  <c r="K33" i="145"/>
  <c r="K33" i="143"/>
  <c r="K33" i="140"/>
  <c r="K33" i="135"/>
  <c r="K33" i="134"/>
  <c r="K33" i="114"/>
  <c r="K33" i="101"/>
  <c r="K33" i="86"/>
  <c r="K33" i="130"/>
  <c r="K33" i="107"/>
  <c r="K33" i="90"/>
  <c r="K33" i="138"/>
  <c r="K33" i="117"/>
  <c r="K33" i="106"/>
  <c r="K33" i="103"/>
  <c r="K33" i="97"/>
  <c r="K33" i="127"/>
  <c r="K33" i="113"/>
  <c r="K33" i="102"/>
  <c r="K33" i="89"/>
  <c r="K32" i="111"/>
  <c r="K32" i="119"/>
  <c r="K32" i="100"/>
  <c r="K32" i="123"/>
  <c r="K32" i="142"/>
  <c r="K32" i="91"/>
  <c r="K32" i="108"/>
  <c r="K32" i="136"/>
  <c r="K32" i="92"/>
  <c r="K32" i="162"/>
  <c r="K32" i="131"/>
  <c r="K32" i="88"/>
  <c r="K32" i="129"/>
  <c r="K32" i="124"/>
  <c r="K32" i="141"/>
  <c r="K32" i="87"/>
  <c r="K32" i="116"/>
  <c r="K32" i="118"/>
  <c r="K32" i="128"/>
  <c r="K32" i="121"/>
  <c r="K32" i="98"/>
  <c r="K32" i="94"/>
  <c r="K33" i="119"/>
  <c r="K33" i="111"/>
  <c r="K33" i="129"/>
  <c r="K33" i="116"/>
  <c r="K33" i="118"/>
  <c r="K33" i="121"/>
  <c r="K33" i="124"/>
  <c r="K33" i="108"/>
  <c r="K33" i="162"/>
  <c r="K33" i="91"/>
  <c r="K33" i="136"/>
  <c r="K33" i="131"/>
  <c r="K33" i="88"/>
  <c r="K33" i="98"/>
  <c r="K33" i="141"/>
  <c r="K33" i="100"/>
  <c r="K33" i="142"/>
  <c r="K33" i="128"/>
  <c r="K33" i="92"/>
  <c r="K33" i="87"/>
  <c r="K33" i="123"/>
  <c r="K33" i="94"/>
  <c r="L33" i="143"/>
  <c r="L33" i="129"/>
  <c r="L33" i="127"/>
  <c r="L33" i="162"/>
  <c r="L33" i="114"/>
  <c r="L33" i="109"/>
  <c r="L33" i="140"/>
  <c r="L33" i="132"/>
  <c r="L33" i="131"/>
  <c r="L33" i="130"/>
  <c r="L33" i="122"/>
  <c r="L33" i="121"/>
  <c r="L33" i="115"/>
  <c r="L33" i="111"/>
  <c r="L33" i="108"/>
  <c r="L33" i="141"/>
  <c r="L33" i="137"/>
  <c r="L33" i="133"/>
  <c r="L33" i="128"/>
  <c r="L33" i="119"/>
  <c r="L33" i="104"/>
  <c r="L33" i="103"/>
  <c r="L33" i="102"/>
  <c r="L33" i="101"/>
  <c r="L33" i="95"/>
  <c r="L33" i="142"/>
  <c r="L33" i="134"/>
  <c r="L33" i="120"/>
  <c r="L33" i="124"/>
  <c r="L33" i="113"/>
  <c r="L33" i="112"/>
  <c r="L33" i="106"/>
  <c r="L33" i="99"/>
  <c r="L33" i="98"/>
  <c r="L33" i="139"/>
  <c r="L33" i="138"/>
  <c r="L33" i="118"/>
  <c r="L33" i="123"/>
  <c r="L33" i="107"/>
  <c r="L33" i="105"/>
  <c r="L33" i="100"/>
  <c r="L33" i="145"/>
  <c r="L33" i="92"/>
  <c r="L33" i="135"/>
  <c r="L33" i="125"/>
  <c r="L33" i="136"/>
  <c r="L33" i="110"/>
  <c r="L33" i="90"/>
  <c r="L33" i="117"/>
  <c r="L33" i="116"/>
  <c r="L33" i="97"/>
  <c r="L33" i="93"/>
  <c r="L33" i="91"/>
  <c r="L33" i="89"/>
  <c r="L33" i="88"/>
  <c r="L33" i="86"/>
  <c r="L33" i="126"/>
  <c r="L33" i="94"/>
  <c r="L33" i="87"/>
  <c r="K33" i="96"/>
  <c r="L32" i="141"/>
  <c r="L32" i="138"/>
  <c r="L32" i="136"/>
  <c r="L32" i="126"/>
  <c r="L32" i="125"/>
  <c r="L32" i="119"/>
  <c r="L32" i="118"/>
  <c r="L32" i="123"/>
  <c r="L32" i="113"/>
  <c r="L32" i="112"/>
  <c r="L32" i="142"/>
  <c r="L32" i="139"/>
  <c r="L32" i="137"/>
  <c r="L32" i="135"/>
  <c r="L32" i="134"/>
  <c r="L32" i="133"/>
  <c r="L32" i="128"/>
  <c r="L32" i="120"/>
  <c r="L32" i="117"/>
  <c r="L32" i="124"/>
  <c r="L32" i="116"/>
  <c r="L32" i="110"/>
  <c r="L32" i="132"/>
  <c r="L32" i="130"/>
  <c r="L32" i="127"/>
  <c r="L32" i="114"/>
  <c r="L32" i="111"/>
  <c r="L32" i="108"/>
  <c r="L32" i="107"/>
  <c r="L32" i="105"/>
  <c r="L32" i="121"/>
  <c r="L32" i="100"/>
  <c r="L32" i="131"/>
  <c r="L32" i="102"/>
  <c r="L32" i="101"/>
  <c r="L32" i="99"/>
  <c r="L32" i="94"/>
  <c r="L32" i="92"/>
  <c r="L32" i="90"/>
  <c r="L32" i="87"/>
  <c r="L32" i="91"/>
  <c r="L32" i="143"/>
  <c r="L32" i="122"/>
  <c r="L32" i="103"/>
  <c r="L32" i="88"/>
  <c r="L32" i="140"/>
  <c r="L32" i="97"/>
  <c r="L32" i="129"/>
  <c r="L32" i="162"/>
  <c r="L32" i="115"/>
  <c r="L32" i="109"/>
  <c r="L32" i="106"/>
  <c r="L32" i="104"/>
  <c r="L32" i="95"/>
  <c r="L32" i="145"/>
  <c r="L32" i="89"/>
  <c r="L32" i="86"/>
  <c r="L32" i="98"/>
  <c r="L32" i="93"/>
  <c r="K32" i="96"/>
  <c r="L33" i="3"/>
  <c r="L33" i="96"/>
  <c r="L32" i="3"/>
  <c r="L32" i="96"/>
  <c r="G66" i="160"/>
  <c r="H66" s="1"/>
  <c r="E66"/>
  <c r="I66"/>
  <c r="C67"/>
  <c r="B21"/>
  <c r="B26"/>
  <c r="B11"/>
  <c r="C58"/>
  <c r="B8"/>
  <c r="X19"/>
  <c r="S19"/>
  <c r="W19"/>
  <c r="R19"/>
  <c r="C19"/>
  <c r="B56" i="149"/>
  <c r="K18" i="3" l="1"/>
  <c r="K18" i="139"/>
  <c r="K18" i="138"/>
  <c r="K18" i="113"/>
  <c r="K18" i="112"/>
  <c r="K18" i="110"/>
  <c r="K18" i="105"/>
  <c r="K18" i="104"/>
  <c r="K18" i="103"/>
  <c r="K18" i="97"/>
  <c r="K18" i="86"/>
  <c r="K18" i="137"/>
  <c r="K18" i="99"/>
  <c r="K18" i="89"/>
  <c r="K18" i="135"/>
  <c r="K18" i="127"/>
  <c r="K18" i="114"/>
  <c r="K18" i="145"/>
  <c r="K18" i="140"/>
  <c r="K18" i="125"/>
  <c r="K18" i="120"/>
  <c r="K18" i="117"/>
  <c r="K18" i="115"/>
  <c r="K18" i="107"/>
  <c r="K18" i="101"/>
  <c r="K18" i="95"/>
  <c r="K18" i="133"/>
  <c r="K18" i="134"/>
  <c r="K18" i="130"/>
  <c r="K18" i="126"/>
  <c r="K18" i="109"/>
  <c r="K18" i="106"/>
  <c r="K18" i="102"/>
  <c r="K18" i="93"/>
  <c r="K18" i="143"/>
  <c r="K18" i="132"/>
  <c r="K18" i="122"/>
  <c r="K18" i="90"/>
  <c r="K17" i="3"/>
  <c r="K17" i="139"/>
  <c r="K17" i="138"/>
  <c r="K17" i="135"/>
  <c r="K17" i="122"/>
  <c r="K17" i="115"/>
  <c r="K17" i="106"/>
  <c r="K17" i="102"/>
  <c r="K17" i="89"/>
  <c r="K17" i="125"/>
  <c r="K17" i="101"/>
  <c r="K17" i="95"/>
  <c r="K17" i="127"/>
  <c r="K17" i="120"/>
  <c r="K17" i="110"/>
  <c r="K17" i="107"/>
  <c r="K17" i="93"/>
  <c r="K17" i="90"/>
  <c r="K17" i="143"/>
  <c r="K17" i="140"/>
  <c r="K17" i="137"/>
  <c r="K17" i="132"/>
  <c r="K17" i="130"/>
  <c r="K17" i="113"/>
  <c r="K17" i="112"/>
  <c r="K17" i="105"/>
  <c r="K17" i="104"/>
  <c r="K17" i="103"/>
  <c r="K17" i="99"/>
  <c r="K17" i="134"/>
  <c r="K17" i="117"/>
  <c r="K17" i="114"/>
  <c r="K17" i="109"/>
  <c r="K17" i="145"/>
  <c r="K17" i="86"/>
  <c r="K17" i="133"/>
  <c r="K17" i="126"/>
  <c r="K17" i="97"/>
  <c r="K18" i="111"/>
  <c r="K18" i="119"/>
  <c r="K18" i="87"/>
  <c r="K18" i="116"/>
  <c r="K18" i="162"/>
  <c r="K18" i="118"/>
  <c r="K18" i="88"/>
  <c r="K18" i="92"/>
  <c r="K18" i="136"/>
  <c r="K18" i="123"/>
  <c r="K18" i="141"/>
  <c r="K18" i="98"/>
  <c r="K18" i="128"/>
  <c r="K18" i="100"/>
  <c r="K18" i="129"/>
  <c r="K18" i="124"/>
  <c r="K18" i="142"/>
  <c r="K18" i="91"/>
  <c r="K18" i="131"/>
  <c r="K18" i="94"/>
  <c r="K18" i="108"/>
  <c r="K18" i="121"/>
  <c r="K17" i="111"/>
  <c r="K17" i="92"/>
  <c r="K17" i="121"/>
  <c r="K17" i="91"/>
  <c r="K17" i="118"/>
  <c r="K17" i="98"/>
  <c r="K17" i="128"/>
  <c r="K17" i="129"/>
  <c r="K17" i="136"/>
  <c r="K17" i="108"/>
  <c r="K17" i="162"/>
  <c r="K17" i="142"/>
  <c r="K17" i="94"/>
  <c r="K17" i="131"/>
  <c r="K17" i="141"/>
  <c r="K17" i="116"/>
  <c r="K17" i="123"/>
  <c r="K17" i="100"/>
  <c r="K17" i="119"/>
  <c r="K17" i="87"/>
  <c r="K17" i="88"/>
  <c r="K17" i="124"/>
  <c r="L17" i="143"/>
  <c r="L17" i="135"/>
  <c r="L17" i="134"/>
  <c r="L17" i="133"/>
  <c r="L17" i="132"/>
  <c r="L17" i="131"/>
  <c r="L17" i="130"/>
  <c r="L17" i="129"/>
  <c r="L17" i="128"/>
  <c r="L17" i="127"/>
  <c r="L17" i="122"/>
  <c r="L17" i="117"/>
  <c r="L17" i="116"/>
  <c r="L17" i="115"/>
  <c r="L17" i="110"/>
  <c r="L17" i="141"/>
  <c r="L17" i="114"/>
  <c r="L17" i="113"/>
  <c r="L17" i="112"/>
  <c r="L17" i="111"/>
  <c r="L17" i="109"/>
  <c r="L17" i="139"/>
  <c r="L17" i="136"/>
  <c r="L17" i="126"/>
  <c r="L17" i="121"/>
  <c r="L17" i="118"/>
  <c r="L17" i="123"/>
  <c r="L17" i="162"/>
  <c r="L17" i="103"/>
  <c r="L17" i="100"/>
  <c r="L17" i="99"/>
  <c r="L17" i="98"/>
  <c r="L17" i="97"/>
  <c r="L17" i="94"/>
  <c r="L17" i="93"/>
  <c r="L17" i="92"/>
  <c r="L17" i="91"/>
  <c r="L17" i="137"/>
  <c r="L17" i="119"/>
  <c r="L17" i="124"/>
  <c r="L17" i="108"/>
  <c r="L17" i="107"/>
  <c r="L17" i="104"/>
  <c r="L17" i="142"/>
  <c r="L17" i="138"/>
  <c r="L17" i="89"/>
  <c r="L17" i="86"/>
  <c r="L17" i="140"/>
  <c r="L17" i="125"/>
  <c r="L17" i="105"/>
  <c r="L17" i="120"/>
  <c r="L17" i="106"/>
  <c r="L17" i="102"/>
  <c r="L17" i="101"/>
  <c r="L17" i="88"/>
  <c r="L17" i="145"/>
  <c r="L17" i="90"/>
  <c r="L17" i="87"/>
  <c r="L17" i="95"/>
  <c r="K17" i="96"/>
  <c r="L18" i="142"/>
  <c r="L18" i="140"/>
  <c r="L18" i="139"/>
  <c r="L18" i="137"/>
  <c r="L18" i="125"/>
  <c r="L18" i="121"/>
  <c r="L18" i="120"/>
  <c r="L18" i="138"/>
  <c r="L18" i="136"/>
  <c r="L18" i="126"/>
  <c r="L18" i="119"/>
  <c r="L18" i="118"/>
  <c r="L18" i="124"/>
  <c r="L18" i="123"/>
  <c r="L18" i="162"/>
  <c r="L18" i="141"/>
  <c r="L18" i="134"/>
  <c r="L18" i="132"/>
  <c r="L18" i="130"/>
  <c r="L18" i="116"/>
  <c r="L18" i="110"/>
  <c r="L18" i="109"/>
  <c r="L18" i="106"/>
  <c r="L18" i="135"/>
  <c r="L18" i="129"/>
  <c r="L18" i="117"/>
  <c r="L18" i="114"/>
  <c r="L18" i="113"/>
  <c r="L18" i="112"/>
  <c r="L18" i="105"/>
  <c r="L18" i="103"/>
  <c r="L18" i="102"/>
  <c r="L18" i="101"/>
  <c r="L18" i="133"/>
  <c r="L18" i="122"/>
  <c r="L18" i="108"/>
  <c r="L18" i="107"/>
  <c r="L18" i="99"/>
  <c r="L18" i="95"/>
  <c r="L18" i="88"/>
  <c r="L18" i="127"/>
  <c r="L18" i="115"/>
  <c r="L18" i="145"/>
  <c r="L18" i="92"/>
  <c r="L18" i="90"/>
  <c r="L18" i="87"/>
  <c r="L18" i="143"/>
  <c r="L18" i="104"/>
  <c r="L18" i="98"/>
  <c r="L18" i="89"/>
  <c r="L18" i="97"/>
  <c r="L18" i="93"/>
  <c r="L18" i="91"/>
  <c r="L18" i="94"/>
  <c r="L18" i="131"/>
  <c r="L18" i="128"/>
  <c r="L18" i="111"/>
  <c r="L18" i="100"/>
  <c r="L18" i="86"/>
  <c r="K18" i="96"/>
  <c r="L17" i="3"/>
  <c r="L17" i="96"/>
  <c r="L18" i="3"/>
  <c r="L18" i="96"/>
  <c r="G161" i="164"/>
  <c r="H161"/>
  <c r="I161"/>
  <c r="G135"/>
  <c r="I135"/>
  <c r="H135"/>
  <c r="H111"/>
  <c r="G111"/>
  <c r="I111"/>
  <c r="G137"/>
  <c r="H137"/>
  <c r="I137"/>
  <c r="H99"/>
  <c r="G99"/>
  <c r="I99"/>
  <c r="B14" i="160"/>
  <c r="B23"/>
  <c r="F8"/>
  <c r="J62"/>
  <c r="C55"/>
  <c r="C18"/>
  <c r="C8"/>
  <c r="D8" s="1"/>
  <c r="C43"/>
  <c r="C31"/>
  <c r="C13"/>
  <c r="C45"/>
  <c r="C52"/>
  <c r="C24"/>
  <c r="C12"/>
  <c r="C63"/>
  <c r="C56"/>
  <c r="C44"/>
  <c r="B29"/>
  <c r="C38"/>
  <c r="C57"/>
  <c r="C51"/>
  <c r="C40"/>
  <c r="C32"/>
  <c r="E18"/>
  <c r="C46"/>
  <c r="C10"/>
  <c r="C30"/>
  <c r="B43"/>
  <c r="C28"/>
  <c r="C50"/>
  <c r="C47"/>
  <c r="E13"/>
  <c r="C49"/>
  <c r="C62"/>
  <c r="E45"/>
  <c r="C14"/>
  <c r="C42"/>
  <c r="C59"/>
  <c r="C29"/>
  <c r="E57"/>
  <c r="C17"/>
  <c r="C25"/>
  <c r="C37"/>
  <c r="C26"/>
  <c r="D26" s="1"/>
  <c r="C23"/>
  <c r="C7"/>
  <c r="C64"/>
  <c r="C65"/>
  <c r="C33"/>
  <c r="C61"/>
  <c r="C16"/>
  <c r="C34"/>
  <c r="C20"/>
  <c r="C22"/>
  <c r="C54"/>
  <c r="B51"/>
  <c r="B48"/>
  <c r="B40"/>
  <c r="B60"/>
  <c r="B39"/>
  <c r="B28"/>
  <c r="B50"/>
  <c r="B47"/>
  <c r="B49"/>
  <c r="B15"/>
  <c r="B45"/>
  <c r="B7"/>
  <c r="B33"/>
  <c r="B42"/>
  <c r="B64"/>
  <c r="B59"/>
  <c r="B37"/>
  <c r="B53"/>
  <c r="B44"/>
  <c r="B38"/>
  <c r="B41"/>
  <c r="B67"/>
  <c r="D67" s="1"/>
  <c r="B19"/>
  <c r="D19" s="1"/>
  <c r="B55"/>
  <c r="B32"/>
  <c r="B18"/>
  <c r="B17"/>
  <c r="B46"/>
  <c r="B10"/>
  <c r="B54"/>
  <c r="B30"/>
  <c r="B36"/>
  <c r="B31"/>
  <c r="B25"/>
  <c r="B58"/>
  <c r="D58" s="1"/>
  <c r="B13"/>
  <c r="B16"/>
  <c r="B62"/>
  <c r="B52"/>
  <c r="B22"/>
  <c r="B24"/>
  <c r="B12"/>
  <c r="B63"/>
  <c r="B56"/>
  <c r="B61"/>
  <c r="B34"/>
  <c r="B57"/>
  <c r="B27"/>
  <c r="B65"/>
  <c r="B35"/>
  <c r="P19"/>
  <c r="G67"/>
  <c r="F19"/>
  <c r="F58"/>
  <c r="F67"/>
  <c r="E67"/>
  <c r="F57"/>
  <c r="F41"/>
  <c r="F38"/>
  <c r="F56"/>
  <c r="E56"/>
  <c r="E63"/>
  <c r="F12"/>
  <c r="F64"/>
  <c r="E52"/>
  <c r="F62"/>
  <c r="E58"/>
  <c r="G58"/>
  <c r="F50"/>
  <c r="F30"/>
  <c r="E39"/>
  <c r="F46"/>
  <c r="F60"/>
  <c r="F40"/>
  <c r="AC19"/>
  <c r="O19"/>
  <c r="U19"/>
  <c r="E19"/>
  <c r="G19"/>
  <c r="AA19"/>
  <c r="T19"/>
  <c r="K16" i="3" l="1"/>
  <c r="K16" i="133"/>
  <c r="K16" i="126"/>
  <c r="K16" i="130"/>
  <c r="K16" i="125"/>
  <c r="K16" i="117"/>
  <c r="K16" i="114"/>
  <c r="K16" i="105"/>
  <c r="K16" i="102"/>
  <c r="K16" i="99"/>
  <c r="K16" i="140"/>
  <c r="K16" i="139"/>
  <c r="K16" i="135"/>
  <c r="K16" i="122"/>
  <c r="K16" i="115"/>
  <c r="K16" i="112"/>
  <c r="K16" i="138"/>
  <c r="K16" i="113"/>
  <c r="K16" i="107"/>
  <c r="K16" i="106"/>
  <c r="K16" i="103"/>
  <c r="K16" i="101"/>
  <c r="K16" i="143"/>
  <c r="K16" i="134"/>
  <c r="K16" i="127"/>
  <c r="K16" i="104"/>
  <c r="K16" i="97"/>
  <c r="K16" i="95"/>
  <c r="K16" i="145"/>
  <c r="K16" i="90"/>
  <c r="K16" i="86"/>
  <c r="K16" i="137"/>
  <c r="K16" i="132"/>
  <c r="K16" i="120"/>
  <c r="K16" i="110"/>
  <c r="K16" i="109"/>
  <c r="K16" i="93"/>
  <c r="K16" i="89"/>
  <c r="K21" i="137"/>
  <c r="K21" i="133"/>
  <c r="K21" i="125"/>
  <c r="K21" i="130"/>
  <c r="K21" i="126"/>
  <c r="K21" i="134"/>
  <c r="K21" i="120"/>
  <c r="K21" i="114"/>
  <c r="K21" i="143"/>
  <c r="K21" i="135"/>
  <c r="K21" i="132"/>
  <c r="K21" i="127"/>
  <c r="K21" i="122"/>
  <c r="K21" i="115"/>
  <c r="K21" i="140"/>
  <c r="K21" i="138"/>
  <c r="K21" i="117"/>
  <c r="K21" i="139"/>
  <c r="K15" i="3"/>
  <c r="K15" i="138"/>
  <c r="K15" i="137"/>
  <c r="K15" i="115"/>
  <c r="K15" i="95"/>
  <c r="K15" i="97"/>
  <c r="K15" i="143"/>
  <c r="K15" i="113"/>
  <c r="K15" i="105"/>
  <c r="K15" i="101"/>
  <c r="K15" i="99"/>
  <c r="K15" i="93"/>
  <c r="K15" i="140"/>
  <c r="K15" i="134"/>
  <c r="K15" i="127"/>
  <c r="K15" i="125"/>
  <c r="K15" i="120"/>
  <c r="K15" i="110"/>
  <c r="K15" i="135"/>
  <c r="K15" i="132"/>
  <c r="K15" i="130"/>
  <c r="K15" i="126"/>
  <c r="K15" i="112"/>
  <c r="K15" i="109"/>
  <c r="K15" i="103"/>
  <c r="K15" i="102"/>
  <c r="K15" i="90"/>
  <c r="K15" i="86"/>
  <c r="K15" i="117"/>
  <c r="K15" i="114"/>
  <c r="K15" i="107"/>
  <c r="K15" i="139"/>
  <c r="K15" i="133"/>
  <c r="K15" i="122"/>
  <c r="K15" i="106"/>
  <c r="K15" i="104"/>
  <c r="K15" i="145"/>
  <c r="K15" i="89"/>
  <c r="K21" i="113"/>
  <c r="K21" i="110"/>
  <c r="K21" i="99"/>
  <c r="K21" i="102"/>
  <c r="K21" i="101"/>
  <c r="K21" i="95"/>
  <c r="K21" i="90"/>
  <c r="K21" i="129"/>
  <c r="L21" i="121"/>
  <c r="L21" i="131"/>
  <c r="L21" i="88"/>
  <c r="L21" i="99"/>
  <c r="K21" i="91"/>
  <c r="L21" i="137"/>
  <c r="L21" i="113"/>
  <c r="K21" i="116"/>
  <c r="L21" i="111"/>
  <c r="L21" i="116"/>
  <c r="K21" i="124"/>
  <c r="L21" i="140"/>
  <c r="L21" i="106"/>
  <c r="L21" i="104"/>
  <c r="L21" i="107"/>
  <c r="K21" i="111"/>
  <c r="L21" i="119"/>
  <c r="L21" i="124"/>
  <c r="L21" i="125"/>
  <c r="L21" i="130"/>
  <c r="K21" i="104"/>
  <c r="K21" i="88"/>
  <c r="L21" i="118"/>
  <c r="L21" i="110"/>
  <c r="K21" i="162"/>
  <c r="L21" i="134"/>
  <c r="L21" i="128"/>
  <c r="K21"/>
  <c r="L21" i="103"/>
  <c r="L21" i="109"/>
  <c r="L21" i="101"/>
  <c r="L21" i="102"/>
  <c r="L21" i="89"/>
  <c r="K21" i="112"/>
  <c r="K21" i="103"/>
  <c r="K21" i="86"/>
  <c r="L21" i="136"/>
  <c r="L21" i="93"/>
  <c r="K21" i="108"/>
  <c r="K21" i="136"/>
  <c r="K21" i="100"/>
  <c r="L21" i="129"/>
  <c r="K21" i="109"/>
  <c r="K21" i="145"/>
  <c r="K21" i="93"/>
  <c r="K21" i="89"/>
  <c r="K21" i="131"/>
  <c r="L21" i="142"/>
  <c r="L21" i="117"/>
  <c r="L21" i="112"/>
  <c r="L21" i="108"/>
  <c r="K21" i="142"/>
  <c r="K21" i="92"/>
  <c r="L21" i="115"/>
  <c r="L21" i="87"/>
  <c r="L21" i="139"/>
  <c r="L21" i="114"/>
  <c r="L21" i="96"/>
  <c r="K21" i="118"/>
  <c r="L21" i="123"/>
  <c r="L21" i="127"/>
  <c r="L21" i="100"/>
  <c r="L21" i="3"/>
  <c r="K21" i="119"/>
  <c r="L21" i="92"/>
  <c r="K21" i="94"/>
  <c r="L21"/>
  <c r="K21" i="107"/>
  <c r="K21" i="106"/>
  <c r="K21" i="3"/>
  <c r="L21" i="141"/>
  <c r="K21" i="96"/>
  <c r="L21" i="135"/>
  <c r="K21" i="121"/>
  <c r="L21" i="98"/>
  <c r="L21" i="126"/>
  <c r="L21" i="91"/>
  <c r="K21" i="123"/>
  <c r="K21" i="141"/>
  <c r="K21" i="105"/>
  <c r="K21" i="97"/>
  <c r="K21" i="87"/>
  <c r="L21" i="105"/>
  <c r="L21" i="122"/>
  <c r="L21" i="138"/>
  <c r="L21" i="97"/>
  <c r="L21" i="162"/>
  <c r="L21" i="90"/>
  <c r="L21" i="120"/>
  <c r="L21" i="143"/>
  <c r="L21" i="95"/>
  <c r="K21" i="98"/>
  <c r="L21" i="133"/>
  <c r="L21" i="132"/>
  <c r="L21" i="145"/>
  <c r="L21" i="86"/>
  <c r="K15" i="91"/>
  <c r="K15" i="108"/>
  <c r="K15" i="141"/>
  <c r="K15" i="88"/>
  <c r="K15" i="92"/>
  <c r="K15" i="129"/>
  <c r="K15" i="123"/>
  <c r="K15" i="136"/>
  <c r="K15" i="124"/>
  <c r="K15" i="142"/>
  <c r="K15" i="118"/>
  <c r="K15" i="119"/>
  <c r="K15" i="131"/>
  <c r="K15" i="111"/>
  <c r="K15" i="128"/>
  <c r="K15" i="98"/>
  <c r="K15" i="100"/>
  <c r="K15" i="87"/>
  <c r="K15" i="116"/>
  <c r="K15" i="94"/>
  <c r="K15" i="162"/>
  <c r="K15" i="121"/>
  <c r="K16" i="87"/>
  <c r="K16" i="108"/>
  <c r="K16" i="128"/>
  <c r="K16" i="124"/>
  <c r="K16" i="119"/>
  <c r="K16" i="123"/>
  <c r="K16" i="98"/>
  <c r="K16" i="121"/>
  <c r="K16" i="129"/>
  <c r="K16" i="131"/>
  <c r="K16" i="92"/>
  <c r="K16" i="116"/>
  <c r="K16" i="142"/>
  <c r="K16" i="162"/>
  <c r="K16" i="118"/>
  <c r="K16" i="136"/>
  <c r="K16" i="111"/>
  <c r="K16" i="88"/>
  <c r="K16" i="94"/>
  <c r="K16" i="141"/>
  <c r="K16" i="100"/>
  <c r="K16" i="91"/>
  <c r="L15" i="143"/>
  <c r="L15" i="138"/>
  <c r="L15" i="136"/>
  <c r="L15" i="129"/>
  <c r="L15" i="127"/>
  <c r="L15" i="126"/>
  <c r="L15" i="119"/>
  <c r="L15" i="118"/>
  <c r="L15" i="123"/>
  <c r="L15" i="162"/>
  <c r="L15" i="135"/>
  <c r="L15" i="134"/>
  <c r="L15" i="133"/>
  <c r="L15" i="132"/>
  <c r="L15" i="131"/>
  <c r="L15" i="130"/>
  <c r="L15" i="128"/>
  <c r="L15" i="122"/>
  <c r="L15" i="117"/>
  <c r="L15" i="116"/>
  <c r="L15" i="115"/>
  <c r="L15" i="111"/>
  <c r="L15" i="110"/>
  <c r="L15" i="125"/>
  <c r="L15" i="105"/>
  <c r="L15" i="102"/>
  <c r="L15" i="101"/>
  <c r="L15" i="141"/>
  <c r="L15" i="139"/>
  <c r="L15" i="121"/>
  <c r="L15" i="103"/>
  <c r="L15" i="100"/>
  <c r="L15" i="99"/>
  <c r="L15" i="98"/>
  <c r="L15" i="114"/>
  <c r="L15" i="113"/>
  <c r="L15" i="112"/>
  <c r="L15" i="97"/>
  <c r="L15" i="145"/>
  <c r="L15" i="93"/>
  <c r="L15" i="90"/>
  <c r="L15" i="89"/>
  <c r="L15" i="87"/>
  <c r="L15" i="142"/>
  <c r="L15" i="137"/>
  <c r="L15" i="108"/>
  <c r="L15" i="107"/>
  <c r="L15" i="94"/>
  <c r="L15" i="120"/>
  <c r="L15" i="124"/>
  <c r="L15" i="109"/>
  <c r="L15" i="106"/>
  <c r="L15" i="104"/>
  <c r="L15" i="95"/>
  <c r="L15" i="91"/>
  <c r="L15" i="88"/>
  <c r="L15" i="86"/>
  <c r="L15" i="140"/>
  <c r="L15" i="92"/>
  <c r="K15" i="96"/>
  <c r="L16" i="135"/>
  <c r="L16" i="134"/>
  <c r="L16" i="133"/>
  <c r="L16" i="132"/>
  <c r="L16" i="131"/>
  <c r="L16" i="130"/>
  <c r="L16" i="128"/>
  <c r="L16" i="122"/>
  <c r="L16" i="117"/>
  <c r="L16" i="116"/>
  <c r="L16" i="115"/>
  <c r="L16" i="111"/>
  <c r="L16" i="110"/>
  <c r="L16" i="141"/>
  <c r="L16" i="125"/>
  <c r="L16" i="114"/>
  <c r="L16" i="113"/>
  <c r="L16" i="112"/>
  <c r="L16" i="109"/>
  <c r="L16" i="143"/>
  <c r="L16" i="139"/>
  <c r="L16" i="136"/>
  <c r="L16" i="126"/>
  <c r="L16" i="121"/>
  <c r="L16" i="118"/>
  <c r="L16" i="123"/>
  <c r="L16" i="162"/>
  <c r="L16" i="103"/>
  <c r="L16" i="100"/>
  <c r="L16" i="99"/>
  <c r="L16" i="98"/>
  <c r="L16" i="97"/>
  <c r="L16" i="145"/>
  <c r="L16" i="94"/>
  <c r="L16" i="93"/>
  <c r="L16" i="92"/>
  <c r="L16" i="137"/>
  <c r="L16" i="127"/>
  <c r="L16" i="119"/>
  <c r="L16" i="124"/>
  <c r="L16" i="108"/>
  <c r="L16" i="107"/>
  <c r="L16" i="104"/>
  <c r="L16" i="142"/>
  <c r="L16" i="138"/>
  <c r="L16" i="129"/>
  <c r="L16" i="86"/>
  <c r="L16" i="102"/>
  <c r="L16" i="101"/>
  <c r="L16" i="95"/>
  <c r="L16" i="140"/>
  <c r="L16" i="105"/>
  <c r="L16" i="120"/>
  <c r="L16" i="91"/>
  <c r="L16" i="88"/>
  <c r="L16" i="90"/>
  <c r="L16" i="89"/>
  <c r="L16" i="87"/>
  <c r="L16" i="106"/>
  <c r="K16" i="96"/>
  <c r="D23" i="160"/>
  <c r="L15" i="3"/>
  <c r="L15" i="96"/>
  <c r="L16" i="3"/>
  <c r="L16" i="96"/>
  <c r="F15" i="160"/>
  <c r="H8" i="164"/>
  <c r="G8"/>
  <c r="I8"/>
  <c r="H25"/>
  <c r="G25"/>
  <c r="I25"/>
  <c r="H82"/>
  <c r="G82"/>
  <c r="I82"/>
  <c r="G140"/>
  <c r="H140"/>
  <c r="I140"/>
  <c r="H127"/>
  <c r="I127"/>
  <c r="G127"/>
  <c r="G64"/>
  <c r="I64"/>
  <c r="H64"/>
  <c r="H185"/>
  <c r="G185"/>
  <c r="I185"/>
  <c r="G179"/>
  <c r="I179"/>
  <c r="H179"/>
  <c r="G150"/>
  <c r="H150"/>
  <c r="I150"/>
  <c r="G160"/>
  <c r="H160"/>
  <c r="I160"/>
  <c r="G104"/>
  <c r="H104"/>
  <c r="I104"/>
  <c r="H47"/>
  <c r="I47"/>
  <c r="G47"/>
  <c r="H77"/>
  <c r="G77"/>
  <c r="I77"/>
  <c r="H95"/>
  <c r="I95"/>
  <c r="G95"/>
  <c r="G141"/>
  <c r="H141"/>
  <c r="I141"/>
  <c r="H19"/>
  <c r="I19"/>
  <c r="G19"/>
  <c r="G200"/>
  <c r="I200"/>
  <c r="H70"/>
  <c r="I70"/>
  <c r="G70"/>
  <c r="H7"/>
  <c r="I7"/>
  <c r="G7"/>
  <c r="H197"/>
  <c r="G197"/>
  <c r="I197"/>
  <c r="G116"/>
  <c r="I116"/>
  <c r="H116"/>
  <c r="H121"/>
  <c r="G121"/>
  <c r="I121"/>
  <c r="G202"/>
  <c r="H202"/>
  <c r="I202"/>
  <c r="H86"/>
  <c r="G86"/>
  <c r="I86"/>
  <c r="G43"/>
  <c r="H43"/>
  <c r="I43"/>
  <c r="H171"/>
  <c r="G171"/>
  <c r="I171"/>
  <c r="G48"/>
  <c r="I48"/>
  <c r="H48"/>
  <c r="H181"/>
  <c r="G181"/>
  <c r="I181"/>
  <c r="G76"/>
  <c r="I76"/>
  <c r="H76"/>
  <c r="H35"/>
  <c r="G35"/>
  <c r="I35"/>
  <c r="G83"/>
  <c r="I83"/>
  <c r="G59"/>
  <c r="I59"/>
  <c r="H59"/>
  <c r="I172"/>
  <c r="G172"/>
  <c r="H172"/>
  <c r="G132"/>
  <c r="H132"/>
  <c r="I132"/>
  <c r="H195"/>
  <c r="I195"/>
  <c r="G195"/>
  <c r="G182"/>
  <c r="H182"/>
  <c r="I182"/>
  <c r="H41"/>
  <c r="I41"/>
  <c r="G41"/>
  <c r="H173"/>
  <c r="I173"/>
  <c r="G173"/>
  <c r="G169"/>
  <c r="H169"/>
  <c r="I169"/>
  <c r="H167"/>
  <c r="I167"/>
  <c r="G167"/>
  <c r="G146"/>
  <c r="H146"/>
  <c r="I146"/>
  <c r="G143"/>
  <c r="H143"/>
  <c r="I143"/>
  <c r="H138"/>
  <c r="G138"/>
  <c r="I138"/>
  <c r="H12"/>
  <c r="G12"/>
  <c r="I12"/>
  <c r="H123"/>
  <c r="I123"/>
  <c r="G123"/>
  <c r="G107"/>
  <c r="H107"/>
  <c r="I107"/>
  <c r="H115"/>
  <c r="G115"/>
  <c r="I115"/>
  <c r="G190"/>
  <c r="H190"/>
  <c r="I190"/>
  <c r="H90"/>
  <c r="I90"/>
  <c r="G90"/>
  <c r="H166"/>
  <c r="I166"/>
  <c r="G166"/>
  <c r="G15"/>
  <c r="H15"/>
  <c r="I15"/>
  <c r="H130"/>
  <c r="I130"/>
  <c r="G130"/>
  <c r="H78"/>
  <c r="G78"/>
  <c r="I78"/>
  <c r="H18"/>
  <c r="I18"/>
  <c r="G18"/>
  <c r="G66"/>
  <c r="I66"/>
  <c r="H66"/>
  <c r="G163"/>
  <c r="H163"/>
  <c r="I163"/>
  <c r="H46"/>
  <c r="I46"/>
  <c r="G46"/>
  <c r="G177"/>
  <c r="I177"/>
  <c r="H177"/>
  <c r="I145"/>
  <c r="G145"/>
  <c r="H145"/>
  <c r="G175"/>
  <c r="H175"/>
  <c r="I175"/>
  <c r="G102"/>
  <c r="I102"/>
  <c r="H102"/>
  <c r="G74"/>
  <c r="I74"/>
  <c r="H205"/>
  <c r="G205"/>
  <c r="I205"/>
  <c r="H156"/>
  <c r="I156"/>
  <c r="G156"/>
  <c r="G33"/>
  <c r="I33"/>
  <c r="H33"/>
  <c r="H187"/>
  <c r="I187"/>
  <c r="G187"/>
  <c r="I144"/>
  <c r="G144"/>
  <c r="H144"/>
  <c r="I84"/>
  <c r="G84"/>
  <c r="H84"/>
  <c r="G98"/>
  <c r="I98"/>
  <c r="G44"/>
  <c r="H44"/>
  <c r="I44"/>
  <c r="H199"/>
  <c r="I199"/>
  <c r="G199"/>
  <c r="H112"/>
  <c r="G112"/>
  <c r="I112"/>
  <c r="G117"/>
  <c r="H117"/>
  <c r="I117"/>
  <c r="G97"/>
  <c r="H97"/>
  <c r="I97"/>
  <c r="G27"/>
  <c r="H27"/>
  <c r="I27"/>
  <c r="G75"/>
  <c r="I75"/>
  <c r="H75"/>
  <c r="G17"/>
  <c r="I17"/>
  <c r="H17"/>
  <c r="H192"/>
  <c r="I192"/>
  <c r="G192"/>
  <c r="G103"/>
  <c r="I103"/>
  <c r="H103"/>
  <c r="H68"/>
  <c r="I68"/>
  <c r="G68"/>
  <c r="I63"/>
  <c r="G63"/>
  <c r="G38"/>
  <c r="H38"/>
  <c r="I38"/>
  <c r="G157"/>
  <c r="I157"/>
  <c r="H157"/>
  <c r="H49"/>
  <c r="I49"/>
  <c r="G49"/>
  <c r="H61"/>
  <c r="I61"/>
  <c r="G61"/>
  <c r="G174"/>
  <c r="I174"/>
  <c r="H174"/>
  <c r="H114"/>
  <c r="I114"/>
  <c r="G114"/>
  <c r="G162"/>
  <c r="H162"/>
  <c r="I162"/>
  <c r="H108"/>
  <c r="I108"/>
  <c r="G108"/>
  <c r="H5"/>
  <c r="I5"/>
  <c r="G5"/>
  <c r="I91"/>
  <c r="G91"/>
  <c r="G31"/>
  <c r="H31"/>
  <c r="I31"/>
  <c r="I198"/>
  <c r="G198"/>
  <c r="H198"/>
  <c r="G149"/>
  <c r="H149"/>
  <c r="I149"/>
  <c r="G56"/>
  <c r="H56"/>
  <c r="I56"/>
  <c r="G62"/>
  <c r="H62"/>
  <c r="I62"/>
  <c r="G54"/>
  <c r="H54"/>
  <c r="I54"/>
  <c r="I87"/>
  <c r="G87"/>
  <c r="H87"/>
  <c r="H155"/>
  <c r="I155"/>
  <c r="G155"/>
  <c r="H51"/>
  <c r="I51"/>
  <c r="G51"/>
  <c r="G14"/>
  <c r="H14"/>
  <c r="I14"/>
  <c r="G92"/>
  <c r="I92"/>
  <c r="H159"/>
  <c r="I159"/>
  <c r="G159"/>
  <c r="G134"/>
  <c r="I134"/>
  <c r="H134"/>
  <c r="G9"/>
  <c r="I9"/>
  <c r="H9"/>
  <c r="H80"/>
  <c r="G80"/>
  <c r="I80"/>
  <c r="G148"/>
  <c r="H148"/>
  <c r="I148"/>
  <c r="G168"/>
  <c r="H168"/>
  <c r="I168"/>
  <c r="G73"/>
  <c r="H73"/>
  <c r="I73"/>
  <c r="H203"/>
  <c r="G203"/>
  <c r="I203"/>
  <c r="G106"/>
  <c r="H106"/>
  <c r="I106"/>
  <c r="H158"/>
  <c r="G158"/>
  <c r="I158"/>
  <c r="G142"/>
  <c r="H142"/>
  <c r="I142"/>
  <c r="G29"/>
  <c r="H29"/>
  <c r="I29"/>
  <c r="H28"/>
  <c r="I28"/>
  <c r="G28"/>
  <c r="H109"/>
  <c r="I109"/>
  <c r="G109"/>
  <c r="I55"/>
  <c r="G55"/>
  <c r="H55"/>
  <c r="I93"/>
  <c r="H93"/>
  <c r="G93"/>
  <c r="H131"/>
  <c r="G131"/>
  <c r="I131"/>
  <c r="H10"/>
  <c r="G10"/>
  <c r="I10"/>
  <c r="I193"/>
  <c r="G193"/>
  <c r="H193"/>
  <c r="I53"/>
  <c r="G53"/>
  <c r="H53"/>
  <c r="I16"/>
  <c r="G16"/>
  <c r="G176"/>
  <c r="H176"/>
  <c r="I176"/>
  <c r="D14" i="160"/>
  <c r="H126" i="164"/>
  <c r="I126"/>
  <c r="G126"/>
  <c r="I125"/>
  <c r="G125"/>
  <c r="H164"/>
  <c r="G164"/>
  <c r="I164"/>
  <c r="G186"/>
  <c r="H186"/>
  <c r="I186"/>
  <c r="E31" i="160"/>
  <c r="F31"/>
  <c r="I60" i="164"/>
  <c r="G60"/>
  <c r="H60"/>
  <c r="G71"/>
  <c r="H71"/>
  <c r="I71"/>
  <c r="G153"/>
  <c r="I153"/>
  <c r="G67"/>
  <c r="H67"/>
  <c r="I67"/>
  <c r="H45"/>
  <c r="I45"/>
  <c r="G45"/>
  <c r="G170"/>
  <c r="H170"/>
  <c r="I170"/>
  <c r="H191"/>
  <c r="I191"/>
  <c r="G191"/>
  <c r="H124"/>
  <c r="I124"/>
  <c r="G124"/>
  <c r="I32"/>
  <c r="G32"/>
  <c r="H32"/>
  <c r="G184"/>
  <c r="H184"/>
  <c r="I184"/>
  <c r="I13"/>
  <c r="G13"/>
  <c r="H13"/>
  <c r="H39"/>
  <c r="I39"/>
  <c r="G39"/>
  <c r="G24"/>
  <c r="H24"/>
  <c r="I24"/>
  <c r="H23"/>
  <c r="G23"/>
  <c r="I23"/>
  <c r="I40"/>
  <c r="G40"/>
  <c r="H40"/>
  <c r="G154"/>
  <c r="H154"/>
  <c r="I154"/>
  <c r="G79"/>
  <c r="H79"/>
  <c r="I79"/>
  <c r="I118"/>
  <c r="G118"/>
  <c r="H118"/>
  <c r="H89"/>
  <c r="I89"/>
  <c r="G89"/>
  <c r="H128"/>
  <c r="I128"/>
  <c r="G128"/>
  <c r="I136"/>
  <c r="G136"/>
  <c r="H136"/>
  <c r="G21"/>
  <c r="H21"/>
  <c r="I21"/>
  <c r="G65"/>
  <c r="H65"/>
  <c r="I65"/>
  <c r="H34"/>
  <c r="I34"/>
  <c r="G34"/>
  <c r="H52"/>
  <c r="I52"/>
  <c r="G52"/>
  <c r="G30"/>
  <c r="H30"/>
  <c r="I30"/>
  <c r="G105"/>
  <c r="H105"/>
  <c r="I105"/>
  <c r="H183"/>
  <c r="I183"/>
  <c r="G183"/>
  <c r="I113"/>
  <c r="G113"/>
  <c r="H113"/>
  <c r="H11"/>
  <c r="I11"/>
  <c r="G11"/>
  <c r="G37"/>
  <c r="H37"/>
  <c r="I37"/>
  <c r="G188"/>
  <c r="H188"/>
  <c r="I188"/>
  <c r="G204"/>
  <c r="H204"/>
  <c r="I204"/>
  <c r="G196"/>
  <c r="H196"/>
  <c r="I196"/>
  <c r="I147"/>
  <c r="G147"/>
  <c r="H147"/>
  <c r="H96"/>
  <c r="I96"/>
  <c r="G96"/>
  <c r="H100"/>
  <c r="I100"/>
  <c r="G100"/>
  <c r="G119"/>
  <c r="H119"/>
  <c r="I119"/>
  <c r="G69"/>
  <c r="H69"/>
  <c r="I69"/>
  <c r="I72"/>
  <c r="G72"/>
  <c r="H72"/>
  <c r="H20"/>
  <c r="I20"/>
  <c r="G20"/>
  <c r="G129"/>
  <c r="H129"/>
  <c r="I129"/>
  <c r="F25" i="160"/>
  <c r="F27"/>
  <c r="E38"/>
  <c r="F36"/>
  <c r="F18"/>
  <c r="G11"/>
  <c r="F20"/>
  <c r="F51"/>
  <c r="F59"/>
  <c r="F63"/>
  <c r="F32"/>
  <c r="F52"/>
  <c r="F26"/>
  <c r="D7"/>
  <c r="B9"/>
  <c r="C11"/>
  <c r="D11" s="1"/>
  <c r="B20"/>
  <c r="D20" s="1"/>
  <c r="C39"/>
  <c r="D39" s="1"/>
  <c r="F22"/>
  <c r="F10"/>
  <c r="F28"/>
  <c r="F47"/>
  <c r="F14"/>
  <c r="F24"/>
  <c r="F37"/>
  <c r="F9"/>
  <c r="F35"/>
  <c r="E12"/>
  <c r="E24"/>
  <c r="E8"/>
  <c r="E55"/>
  <c r="F34"/>
  <c r="F7"/>
  <c r="F21"/>
  <c r="F61"/>
  <c r="F16"/>
  <c r="F13"/>
  <c r="F44"/>
  <c r="E44"/>
  <c r="F17"/>
  <c r="F42"/>
  <c r="F55"/>
  <c r="D43"/>
  <c r="F54"/>
  <c r="F45"/>
  <c r="F53"/>
  <c r="F49"/>
  <c r="F48"/>
  <c r="F11"/>
  <c r="E35"/>
  <c r="E27"/>
  <c r="E53"/>
  <c r="D29"/>
  <c r="E9"/>
  <c r="E41"/>
  <c r="E21"/>
  <c r="E15"/>
  <c r="E36"/>
  <c r="E60"/>
  <c r="F23"/>
  <c r="D57"/>
  <c r="D63"/>
  <c r="D24"/>
  <c r="D52"/>
  <c r="D31"/>
  <c r="D30"/>
  <c r="D10"/>
  <c r="D32"/>
  <c r="D44"/>
  <c r="D45"/>
  <c r="D49"/>
  <c r="D50"/>
  <c r="D40"/>
  <c r="D51"/>
  <c r="C35"/>
  <c r="D35" s="1"/>
  <c r="C9"/>
  <c r="C27"/>
  <c r="D27" s="1"/>
  <c r="C41"/>
  <c r="D41" s="1"/>
  <c r="C21"/>
  <c r="D21" s="1"/>
  <c r="C53"/>
  <c r="D53" s="1"/>
  <c r="C15"/>
  <c r="D15" s="1"/>
  <c r="C36"/>
  <c r="D36" s="1"/>
  <c r="C60"/>
  <c r="D60" s="1"/>
  <c r="F39"/>
  <c r="G39"/>
  <c r="F33"/>
  <c r="F65"/>
  <c r="D56"/>
  <c r="D12"/>
  <c r="D62"/>
  <c r="D13"/>
  <c r="D25"/>
  <c r="D46"/>
  <c r="D18"/>
  <c r="D55"/>
  <c r="D38"/>
  <c r="D59"/>
  <c r="D42"/>
  <c r="D47"/>
  <c r="D28"/>
  <c r="D17"/>
  <c r="D37"/>
  <c r="D64"/>
  <c r="D65"/>
  <c r="D33"/>
  <c r="D61"/>
  <c r="D16"/>
  <c r="D34"/>
  <c r="C48"/>
  <c r="D48" s="1"/>
  <c r="D22"/>
  <c r="D54"/>
  <c r="H67"/>
  <c r="H58"/>
  <c r="H19"/>
  <c r="I67"/>
  <c r="I57"/>
  <c r="I41"/>
  <c r="I53"/>
  <c r="I58"/>
  <c r="I31"/>
  <c r="I8"/>
  <c r="AE19"/>
  <c r="I19"/>
  <c r="B5" i="84"/>
  <c r="H122" i="164" l="1"/>
  <c r="I122"/>
  <c r="G122"/>
  <c r="G57"/>
  <c r="H57"/>
  <c r="I57"/>
  <c r="G178"/>
  <c r="H178"/>
  <c r="I178"/>
  <c r="H139"/>
  <c r="G139"/>
  <c r="I139"/>
  <c r="G165"/>
  <c r="H165"/>
  <c r="I165"/>
  <c r="G42"/>
  <c r="H42"/>
  <c r="I42"/>
  <c r="G101"/>
  <c r="H101"/>
  <c r="I101"/>
  <c r="H94"/>
  <c r="I94"/>
  <c r="G94"/>
  <c r="I151"/>
  <c r="G151"/>
  <c r="H151"/>
  <c r="D9" i="160"/>
  <c r="E11"/>
  <c r="H11"/>
  <c r="I13"/>
  <c r="I18"/>
  <c r="I38"/>
  <c r="I60"/>
  <c r="I12"/>
  <c r="I21"/>
  <c r="I9"/>
  <c r="I56"/>
  <c r="I55"/>
  <c r="I27"/>
  <c r="I36"/>
  <c r="I15"/>
  <c r="I45"/>
  <c r="I52"/>
  <c r="I63"/>
  <c r="I35"/>
  <c r="I11"/>
  <c r="G20"/>
  <c r="H20" s="1"/>
  <c r="G34"/>
  <c r="G61"/>
  <c r="G7"/>
  <c r="H7" s="1"/>
  <c r="G23"/>
  <c r="H23" s="1"/>
  <c r="G37"/>
  <c r="H37" s="1"/>
  <c r="G25"/>
  <c r="E46"/>
  <c r="E10"/>
  <c r="E28"/>
  <c r="E50"/>
  <c r="E47"/>
  <c r="E49"/>
  <c r="E62"/>
  <c r="E59"/>
  <c r="G55"/>
  <c r="G8"/>
  <c r="G43"/>
  <c r="G13"/>
  <c r="G45"/>
  <c r="G52"/>
  <c r="G24"/>
  <c r="H24" s="1"/>
  <c r="G12"/>
  <c r="G63"/>
  <c r="G44"/>
  <c r="F29"/>
  <c r="G60"/>
  <c r="G46"/>
  <c r="G10"/>
  <c r="G36"/>
  <c r="E43"/>
  <c r="F43"/>
  <c r="G14"/>
  <c r="G29"/>
  <c r="G9"/>
  <c r="G35"/>
  <c r="E51"/>
  <c r="I39"/>
  <c r="G54"/>
  <c r="G22"/>
  <c r="H22" s="1"/>
  <c r="G48"/>
  <c r="H48" s="1"/>
  <c r="G16"/>
  <c r="H16" s="1"/>
  <c r="G33"/>
  <c r="H33" s="1"/>
  <c r="G65"/>
  <c r="H65" s="1"/>
  <c r="G64"/>
  <c r="G26"/>
  <c r="H26" s="1"/>
  <c r="G17"/>
  <c r="H17" s="1"/>
  <c r="E40"/>
  <c r="E32"/>
  <c r="E14"/>
  <c r="E42"/>
  <c r="G18"/>
  <c r="H18" s="1"/>
  <c r="G31"/>
  <c r="G56"/>
  <c r="H56" s="1"/>
  <c r="E29"/>
  <c r="G38"/>
  <c r="H38" s="1"/>
  <c r="G57"/>
  <c r="G51"/>
  <c r="G40"/>
  <c r="G32"/>
  <c r="H32" s="1"/>
  <c r="E30"/>
  <c r="G30"/>
  <c r="G28"/>
  <c r="G50"/>
  <c r="G47"/>
  <c r="G49"/>
  <c r="G15"/>
  <c r="G62"/>
  <c r="G42"/>
  <c r="G59"/>
  <c r="G53"/>
  <c r="G21"/>
  <c r="H21" s="1"/>
  <c r="G41"/>
  <c r="G27"/>
  <c r="H39"/>
  <c r="E17"/>
  <c r="E25"/>
  <c r="E37"/>
  <c r="E26"/>
  <c r="E23"/>
  <c r="E7"/>
  <c r="E64"/>
  <c r="E65"/>
  <c r="E33"/>
  <c r="E61"/>
  <c r="E16"/>
  <c r="E34"/>
  <c r="E20"/>
  <c r="E48"/>
  <c r="E22"/>
  <c r="E54"/>
  <c r="J151" i="164" l="1"/>
  <c r="J101"/>
  <c r="J92"/>
  <c r="J135"/>
  <c r="J126"/>
  <c r="J178"/>
  <c r="J202"/>
  <c r="J145"/>
  <c r="J31"/>
  <c r="J203"/>
  <c r="J40"/>
  <c r="J35"/>
  <c r="J188"/>
  <c r="J22"/>
  <c r="J81"/>
  <c r="J7"/>
  <c r="J169"/>
  <c r="J27"/>
  <c r="J106"/>
  <c r="J23"/>
  <c r="J20"/>
  <c r="J198"/>
  <c r="J185"/>
  <c r="J66"/>
  <c r="J174"/>
  <c r="J28"/>
  <c r="J136"/>
  <c r="J116"/>
  <c r="J75"/>
  <c r="J73"/>
  <c r="J42"/>
  <c r="J122"/>
  <c r="J70"/>
  <c r="J46"/>
  <c r="J91"/>
  <c r="J80"/>
  <c r="J24"/>
  <c r="J96"/>
  <c r="J154"/>
  <c r="J120"/>
  <c r="J189"/>
  <c r="J19"/>
  <c r="J173"/>
  <c r="J102"/>
  <c r="J148"/>
  <c r="J184"/>
  <c r="J72"/>
  <c r="J157"/>
  <c r="J64"/>
  <c r="J190"/>
  <c r="J103"/>
  <c r="J53"/>
  <c r="J139"/>
  <c r="J99"/>
  <c r="J47"/>
  <c r="J132"/>
  <c r="J107"/>
  <c r="J205"/>
  <c r="J17"/>
  <c r="J62"/>
  <c r="J13"/>
  <c r="J79"/>
  <c r="J204"/>
  <c r="J167"/>
  <c r="J56"/>
  <c r="J110"/>
  <c r="J194"/>
  <c r="J180"/>
  <c r="J133"/>
  <c r="J88"/>
  <c r="J160"/>
  <c r="J197"/>
  <c r="J83"/>
  <c r="J138"/>
  <c r="J18"/>
  <c r="J192"/>
  <c r="J108"/>
  <c r="J55"/>
  <c r="J45"/>
  <c r="J21"/>
  <c r="J100"/>
  <c r="J129"/>
  <c r="J33"/>
  <c r="J109"/>
  <c r="J111"/>
  <c r="J104"/>
  <c r="J182"/>
  <c r="J163"/>
  <c r="J199"/>
  <c r="J5"/>
  <c r="J159"/>
  <c r="J93"/>
  <c r="J65"/>
  <c r="J37"/>
  <c r="J140"/>
  <c r="J121"/>
  <c r="J130"/>
  <c r="J68"/>
  <c r="J16"/>
  <c r="J150"/>
  <c r="J123"/>
  <c r="J97"/>
  <c r="J124"/>
  <c r="J183"/>
  <c r="J162"/>
  <c r="J201"/>
  <c r="J36"/>
  <c r="J127"/>
  <c r="J181"/>
  <c r="J15"/>
  <c r="J61"/>
  <c r="J60"/>
  <c r="J196"/>
  <c r="J74"/>
  <c r="J118"/>
  <c r="J195"/>
  <c r="J144"/>
  <c r="J14"/>
  <c r="J125"/>
  <c r="J11"/>
  <c r="J161"/>
  <c r="J146"/>
  <c r="J89"/>
  <c r="J57"/>
  <c r="J179"/>
  <c r="J143"/>
  <c r="J44"/>
  <c r="J155"/>
  <c r="J71"/>
  <c r="J34"/>
  <c r="J98"/>
  <c r="J58"/>
  <c r="J26"/>
  <c r="J25"/>
  <c r="J48"/>
  <c r="J166"/>
  <c r="J38"/>
  <c r="J193"/>
  <c r="J30"/>
  <c r="J78"/>
  <c r="J67"/>
  <c r="J43"/>
  <c r="J156"/>
  <c r="J51"/>
  <c r="J158"/>
  <c r="J32"/>
  <c r="J113"/>
  <c r="J137"/>
  <c r="J141"/>
  <c r="J59"/>
  <c r="J84"/>
  <c r="J134"/>
  <c r="J191"/>
  <c r="J94"/>
  <c r="J165"/>
  <c r="J8"/>
  <c r="J41"/>
  <c r="J90"/>
  <c r="J187"/>
  <c r="J49"/>
  <c r="J87"/>
  <c r="J9"/>
  <c r="J186"/>
  <c r="J39"/>
  <c r="J128"/>
  <c r="J147"/>
  <c r="J142"/>
  <c r="J85"/>
  <c r="J50"/>
  <c r="J152"/>
  <c r="J6"/>
  <c r="J29"/>
  <c r="J77"/>
  <c r="J86"/>
  <c r="J172"/>
  <c r="J115"/>
  <c r="J177"/>
  <c r="J63"/>
  <c r="J54"/>
  <c r="J131"/>
  <c r="J170"/>
  <c r="J52"/>
  <c r="J119"/>
  <c r="J76"/>
  <c r="J117"/>
  <c r="J176"/>
  <c r="J82"/>
  <c r="J200"/>
  <c r="J12"/>
  <c r="J112"/>
  <c r="J149"/>
  <c r="J168"/>
  <c r="J10"/>
  <c r="J153"/>
  <c r="J105"/>
  <c r="J69"/>
  <c r="J95"/>
  <c r="J171"/>
  <c r="J175"/>
  <c r="J114"/>
  <c r="J164"/>
  <c r="K9" i="138"/>
  <c r="K9" i="137"/>
  <c r="K9" i="135"/>
  <c r="K9" i="139"/>
  <c r="K9" i="143"/>
  <c r="K9" i="140"/>
  <c r="K10" i="143"/>
  <c r="K10" i="140"/>
  <c r="H27" i="160"/>
  <c r="K10" i="139"/>
  <c r="H57" i="160"/>
  <c r="K10" i="138"/>
  <c r="H41" i="160"/>
  <c r="K10" i="137"/>
  <c r="K10" i="135"/>
  <c r="K9" i="102"/>
  <c r="K9" i="105"/>
  <c r="K9" i="114"/>
  <c r="K9" i="125"/>
  <c r="K9" i="130"/>
  <c r="K9" i="103"/>
  <c r="K9" i="107"/>
  <c r="K9" i="110"/>
  <c r="K9" i="120"/>
  <c r="K9" i="127"/>
  <c r="K9" i="134"/>
  <c r="K9" i="106"/>
  <c r="K9" i="112"/>
  <c r="K9" i="117"/>
  <c r="K9" i="122"/>
  <c r="K9" i="133"/>
  <c r="K9" i="104"/>
  <c r="K9" i="113"/>
  <c r="K9" i="115"/>
  <c r="K9" i="126"/>
  <c r="K9" i="132"/>
  <c r="K9" i="109"/>
  <c r="H44" i="160"/>
  <c r="K10" i="134"/>
  <c r="K10" i="133"/>
  <c r="H34" i="160"/>
  <c r="K10" i="132"/>
  <c r="H53" i="160"/>
  <c r="K10" i="130"/>
  <c r="H63" i="160"/>
  <c r="K10" i="127"/>
  <c r="H59" i="160"/>
  <c r="K10" i="126"/>
  <c r="H12" i="160"/>
  <c r="K10" i="125"/>
  <c r="H42" i="160"/>
  <c r="K10" i="122"/>
  <c r="H14" i="160"/>
  <c r="K10" i="120"/>
  <c r="H52" i="160"/>
  <c r="K10" i="117"/>
  <c r="K10" i="115"/>
  <c r="H45" i="160"/>
  <c r="K10" i="114"/>
  <c r="H62" i="160"/>
  <c r="K10" i="113"/>
  <c r="H15" i="160"/>
  <c r="K10" i="112"/>
  <c r="H49" i="160"/>
  <c r="K10" i="110"/>
  <c r="H13" i="160"/>
  <c r="K10" i="109"/>
  <c r="K10" i="107"/>
  <c r="H25" i="160"/>
  <c r="K10" i="106"/>
  <c r="H50" i="160"/>
  <c r="K10" i="105"/>
  <c r="H31" i="160"/>
  <c r="K10" i="104"/>
  <c r="K10" i="102"/>
  <c r="H28" i="160"/>
  <c r="K10" i="103"/>
  <c r="L9" i="140"/>
  <c r="L9" i="145"/>
  <c r="K9" i="142"/>
  <c r="L9" i="135"/>
  <c r="L9" i="87"/>
  <c r="L9" i="141"/>
  <c r="L9" i="111"/>
  <c r="L9" i="99"/>
  <c r="L9" i="112"/>
  <c r="L9" i="132"/>
  <c r="K9" i="141"/>
  <c r="K9" i="93"/>
  <c r="L9" i="113"/>
  <c r="L9" i="106"/>
  <c r="K9" i="121"/>
  <c r="L9"/>
  <c r="L9" i="89"/>
  <c r="K9" i="124"/>
  <c r="L9" i="122"/>
  <c r="K9" i="87"/>
  <c r="L9" i="162"/>
  <c r="L9" i="3"/>
  <c r="K9"/>
  <c r="K9" i="99"/>
  <c r="K9" i="94"/>
  <c r="L9" i="120"/>
  <c r="L9" i="123"/>
  <c r="L9" i="88"/>
  <c r="K9" i="111"/>
  <c r="K9" i="98"/>
  <c r="L9" i="137"/>
  <c r="L9" i="104"/>
  <c r="L9" i="125"/>
  <c r="L9" i="110"/>
  <c r="K9" i="131"/>
  <c r="L9" i="138"/>
  <c r="L9" i="107"/>
  <c r="L9" i="130"/>
  <c r="L9" i="94"/>
  <c r="K9" i="88"/>
  <c r="L9" i="127"/>
  <c r="L9" i="136"/>
  <c r="L9" i="86"/>
  <c r="K9" i="96"/>
  <c r="K9" i="136"/>
  <c r="K9" i="90"/>
  <c r="K9" i="95"/>
  <c r="K9" i="123"/>
  <c r="L9" i="115"/>
  <c r="L9" i="97"/>
  <c r="L9" i="114"/>
  <c r="L9" i="109"/>
  <c r="K9" i="92"/>
  <c r="L9" i="124"/>
  <c r="K9" i="108"/>
  <c r="L9" i="131"/>
  <c r="L9" i="103"/>
  <c r="K9" i="86"/>
  <c r="K9" i="101"/>
  <c r="K9" i="162"/>
  <c r="L9" i="133"/>
  <c r="L9" i="116"/>
  <c r="K9" i="100"/>
  <c r="L9" i="118"/>
  <c r="K9" i="128"/>
  <c r="L9" i="126"/>
  <c r="L9" i="91"/>
  <c r="L9" i="96"/>
  <c r="L9" i="119"/>
  <c r="L9" i="134"/>
  <c r="K9" i="145"/>
  <c r="K9" i="118"/>
  <c r="L9" i="129"/>
  <c r="L9" i="95"/>
  <c r="L9" i="105"/>
  <c r="L9" i="90"/>
  <c r="K9" i="119"/>
  <c r="L9" i="142"/>
  <c r="L9" i="117"/>
  <c r="L9" i="98"/>
  <c r="L9" i="101"/>
  <c r="K9" i="91"/>
  <c r="L9" i="143"/>
  <c r="L9" i="128"/>
  <c r="L9" i="100"/>
  <c r="L9" i="102"/>
  <c r="K9" i="116"/>
  <c r="L9" i="139"/>
  <c r="L9" i="108"/>
  <c r="L9" i="92"/>
  <c r="L9" i="93"/>
  <c r="K9" i="129"/>
  <c r="K9" i="89"/>
  <c r="K9" i="97"/>
  <c r="H36" i="160"/>
  <c r="K10" i="101"/>
  <c r="H30" i="160"/>
  <c r="K10" i="99"/>
  <c r="K10" i="145"/>
  <c r="H10" i="160"/>
  <c r="K10" i="97"/>
  <c r="K10" i="95"/>
  <c r="H60" i="160"/>
  <c r="K10" i="93"/>
  <c r="H40" i="160"/>
  <c r="K10" i="90"/>
  <c r="H55" i="160"/>
  <c r="K10" i="89"/>
  <c r="K10" i="86"/>
  <c r="K10" i="3"/>
  <c r="H61" i="160"/>
  <c r="K10" i="129"/>
  <c r="K10" i="111"/>
  <c r="K10" i="100"/>
  <c r="K10" i="94"/>
  <c r="K10" i="118"/>
  <c r="K10" i="142"/>
  <c r="L10" i="118"/>
  <c r="L10" i="133"/>
  <c r="L10" i="128"/>
  <c r="L10" i="110"/>
  <c r="L10" i="105"/>
  <c r="L10" i="135"/>
  <c r="L10" i="117"/>
  <c r="L10" i="138"/>
  <c r="L10" i="103"/>
  <c r="L10" i="142"/>
  <c r="L10" i="111"/>
  <c r="L10" i="145"/>
  <c r="L10" i="94"/>
  <c r="L10" i="86"/>
  <c r="L10" i="108"/>
  <c r="K10" i="119"/>
  <c r="K10" i="91"/>
  <c r="K10" i="88"/>
  <c r="K10" i="87"/>
  <c r="K10" i="98"/>
  <c r="L10" i="125"/>
  <c r="L10" i="109"/>
  <c r="L10" i="130"/>
  <c r="L10" i="115"/>
  <c r="L10" i="126"/>
  <c r="L10" i="139"/>
  <c r="L10" i="119"/>
  <c r="L10" i="98"/>
  <c r="L10" i="104"/>
  <c r="L10" i="89"/>
  <c r="L10" i="112"/>
  <c r="L10" i="107"/>
  <c r="L10" i="95"/>
  <c r="L10" i="88"/>
  <c r="L10" i="137"/>
  <c r="K10" i="124"/>
  <c r="K10" i="121"/>
  <c r="K10" i="123"/>
  <c r="K10" i="131"/>
  <c r="K10" i="116"/>
  <c r="L10" i="136"/>
  <c r="L10" i="162"/>
  <c r="L10" i="131"/>
  <c r="L10" i="116"/>
  <c r="L10" i="134"/>
  <c r="L10" i="101"/>
  <c r="L10" i="121"/>
  <c r="L10" i="99"/>
  <c r="L10" i="124"/>
  <c r="L10" i="87"/>
  <c r="L10" i="113"/>
  <c r="L10" i="140"/>
  <c r="L10" i="106"/>
  <c r="L10" i="91"/>
  <c r="L10" i="141"/>
  <c r="L10" i="96"/>
  <c r="K10" i="162"/>
  <c r="K10" i="128"/>
  <c r="K10" i="136"/>
  <c r="K10" i="108"/>
  <c r="K10" i="92"/>
  <c r="K10" i="141"/>
  <c r="L10" i="123"/>
  <c r="L10" i="132"/>
  <c r="L10" i="122"/>
  <c r="L10" i="143"/>
  <c r="L10" i="102"/>
  <c r="L10" i="127"/>
  <c r="L10" i="100"/>
  <c r="L10" i="129"/>
  <c r="L10" i="90"/>
  <c r="L10" i="114"/>
  <c r="L10" i="93"/>
  <c r="L10" i="120"/>
  <c r="L10" i="92"/>
  <c r="L10" i="97"/>
  <c r="K10" i="96"/>
  <c r="L10" i="3"/>
  <c r="H46" i="160"/>
  <c r="AS19"/>
  <c r="H9"/>
  <c r="I44"/>
  <c r="I24"/>
  <c r="I22"/>
  <c r="H35"/>
  <c r="H47"/>
  <c r="H43"/>
  <c r="H8"/>
  <c r="H51"/>
  <c r="H64"/>
  <c r="H54"/>
  <c r="I54"/>
  <c r="I48"/>
  <c r="I20"/>
  <c r="I23"/>
  <c r="I26"/>
  <c r="I37"/>
  <c r="I25"/>
  <c r="I30"/>
  <c r="I29"/>
  <c r="I14"/>
  <c r="I32"/>
  <c r="I51"/>
  <c r="I43"/>
  <c r="I59"/>
  <c r="I62"/>
  <c r="I49"/>
  <c r="I47"/>
  <c r="I50"/>
  <c r="I10"/>
  <c r="I46"/>
  <c r="I34"/>
  <c r="I16"/>
  <c r="I61"/>
  <c r="I33"/>
  <c r="I65"/>
  <c r="I64"/>
  <c r="I7"/>
  <c r="I17"/>
  <c r="I42"/>
  <c r="I40"/>
  <c r="I28"/>
  <c r="H29"/>
  <c r="B66" i="84"/>
  <c r="C5"/>
  <c r="N189" i="164" l="1"/>
  <c r="L189" s="1"/>
  <c r="N81"/>
  <c r="L81" s="1"/>
  <c r="N88"/>
  <c r="L88" s="1"/>
  <c r="N27"/>
  <c r="L27" s="1"/>
  <c r="N130"/>
  <c r="L130" s="1"/>
  <c r="N86"/>
  <c r="L86" s="1"/>
  <c r="N159"/>
  <c r="L159" s="1"/>
  <c r="N83"/>
  <c r="L83" s="1"/>
  <c r="N91"/>
  <c r="L91" s="1"/>
  <c r="N177"/>
  <c r="L177" s="1"/>
  <c r="N153"/>
  <c r="L153" s="1"/>
  <c r="N166"/>
  <c r="L166" s="1"/>
  <c r="N183"/>
  <c r="L183" s="1"/>
  <c r="N90"/>
  <c r="L90" s="1"/>
  <c r="N163"/>
  <c r="L163" s="1"/>
  <c r="N57"/>
  <c r="L57" s="1"/>
  <c r="N26"/>
  <c r="L26" s="1"/>
  <c r="N200"/>
  <c r="L200" s="1"/>
  <c r="N192"/>
  <c r="L192" s="1"/>
  <c r="N106"/>
  <c r="L106" s="1"/>
  <c r="N146"/>
  <c r="L146" s="1"/>
  <c r="N96"/>
  <c r="L96" s="1"/>
  <c r="N109"/>
  <c r="L109" s="1"/>
  <c r="N76"/>
  <c r="L76" s="1"/>
  <c r="N128"/>
  <c r="L128" s="1"/>
  <c r="N195"/>
  <c r="L195" s="1"/>
  <c r="N66"/>
  <c r="L66" s="1"/>
  <c r="N142"/>
  <c r="L142" s="1"/>
  <c r="N23"/>
  <c r="L23" s="1"/>
  <c r="N102"/>
  <c r="L102" s="1"/>
  <c r="N6"/>
  <c r="L6" s="1"/>
  <c r="N45"/>
  <c r="L45" s="1"/>
  <c r="N12"/>
  <c r="L12" s="1"/>
  <c r="N120"/>
  <c r="L120" s="1"/>
  <c r="N44"/>
  <c r="L44" s="1"/>
  <c r="N30"/>
  <c r="L30" s="1"/>
  <c r="N62"/>
  <c r="L62" s="1"/>
  <c r="N78"/>
  <c r="L78" s="1"/>
  <c r="N82"/>
  <c r="L82" s="1"/>
  <c r="N8"/>
  <c r="L8" s="1"/>
  <c r="N149"/>
  <c r="L149" s="1"/>
  <c r="N164"/>
  <c r="L164" s="1"/>
  <c r="N154"/>
  <c r="L154" s="1"/>
  <c r="N190"/>
  <c r="L190" s="1"/>
  <c r="N145"/>
  <c r="L145" s="1"/>
  <c r="N181"/>
  <c r="L181" s="1"/>
  <c r="N116"/>
  <c r="L116" s="1"/>
  <c r="N50"/>
  <c r="L50" s="1"/>
  <c r="N179"/>
  <c r="L179" s="1"/>
  <c r="N127"/>
  <c r="L127" s="1"/>
  <c r="N49"/>
  <c r="L49" s="1"/>
  <c r="N29"/>
  <c r="L29" s="1"/>
  <c r="N105"/>
  <c r="L105" s="1"/>
  <c r="N21"/>
  <c r="L21" s="1"/>
  <c r="N54"/>
  <c r="L54" s="1"/>
  <c r="N161"/>
  <c r="L161" s="1"/>
  <c r="N70"/>
  <c r="L70" s="1"/>
  <c r="N65"/>
  <c r="L65" s="1"/>
  <c r="N68"/>
  <c r="L68" s="1"/>
  <c r="N98"/>
  <c r="L98" s="1"/>
  <c r="N63"/>
  <c r="L63" s="1"/>
  <c r="N113"/>
  <c r="L113" s="1"/>
  <c r="N199"/>
  <c r="L199" s="1"/>
  <c r="N108"/>
  <c r="L108" s="1"/>
  <c r="N124"/>
  <c r="L124" s="1"/>
  <c r="N100"/>
  <c r="L100" s="1"/>
  <c r="N187"/>
  <c r="L187" s="1"/>
  <c r="N41"/>
  <c r="L41" s="1"/>
  <c r="N93"/>
  <c r="L93" s="1"/>
  <c r="N89"/>
  <c r="L89" s="1"/>
  <c r="N117"/>
  <c r="L117" s="1"/>
  <c r="N92"/>
  <c r="L92" s="1"/>
  <c r="N114"/>
  <c r="L114" s="1"/>
  <c r="N17"/>
  <c r="L17" s="1"/>
  <c r="N25"/>
  <c r="L25" s="1"/>
  <c r="N97"/>
  <c r="L97" s="1"/>
  <c r="N61"/>
  <c r="L61" s="1"/>
  <c r="N197"/>
  <c r="L197" s="1"/>
  <c r="N111"/>
  <c r="L111" s="1"/>
  <c r="N14"/>
  <c r="L14" s="1"/>
  <c r="N35"/>
  <c r="L35" s="1"/>
  <c r="N85"/>
  <c r="L85" s="1"/>
  <c r="N173"/>
  <c r="L173" s="1"/>
  <c r="N204"/>
  <c r="L204" s="1"/>
  <c r="N51"/>
  <c r="L51" s="1"/>
  <c r="N19"/>
  <c r="L19" s="1"/>
  <c r="N95"/>
  <c r="L95" s="1"/>
  <c r="N33"/>
  <c r="L33" s="1"/>
  <c r="N198"/>
  <c r="L198" s="1"/>
  <c r="N141"/>
  <c r="L141" s="1"/>
  <c r="N9"/>
  <c r="L9" s="1"/>
  <c r="N11"/>
  <c r="L11" s="1"/>
  <c r="N24"/>
  <c r="L24" s="1"/>
  <c r="N171"/>
  <c r="L171" s="1"/>
  <c r="N112"/>
  <c r="L112" s="1"/>
  <c r="N72"/>
  <c r="L72" s="1"/>
  <c r="N55"/>
  <c r="L55" s="1"/>
  <c r="N185"/>
  <c r="L185" s="1"/>
  <c r="N64"/>
  <c r="L64" s="1"/>
  <c r="N167"/>
  <c r="L167" s="1"/>
  <c r="N13"/>
  <c r="L13" s="1"/>
  <c r="N67"/>
  <c r="L67" s="1"/>
  <c r="N47"/>
  <c r="L47" s="1"/>
  <c r="N176"/>
  <c r="L176" s="1"/>
  <c r="N69"/>
  <c r="L69" s="1"/>
  <c r="N38"/>
  <c r="L38" s="1"/>
  <c r="N178"/>
  <c r="L178" s="1"/>
  <c r="N156"/>
  <c r="L156" s="1"/>
  <c r="N16"/>
  <c r="L16" s="1"/>
  <c r="N48"/>
  <c r="L48" s="1"/>
  <c r="N77"/>
  <c r="L77" s="1"/>
  <c r="N168"/>
  <c r="L168" s="1"/>
  <c r="N135"/>
  <c r="L135" s="1"/>
  <c r="N137"/>
  <c r="L137" s="1"/>
  <c r="N104"/>
  <c r="L104" s="1"/>
  <c r="N18"/>
  <c r="L18" s="1"/>
  <c r="N43"/>
  <c r="L43" s="1"/>
  <c r="N37"/>
  <c r="L37" s="1"/>
  <c r="N140"/>
  <c r="L140" s="1"/>
  <c r="N71"/>
  <c r="L71" s="1"/>
  <c r="N39"/>
  <c r="L39" s="1"/>
  <c r="N170"/>
  <c r="L170" s="1"/>
  <c r="N182"/>
  <c r="L182" s="1"/>
  <c r="N20"/>
  <c r="L20" s="1"/>
  <c r="N15"/>
  <c r="L15" s="1"/>
  <c r="N138"/>
  <c r="L138" s="1"/>
  <c r="N151"/>
  <c r="L151" s="1"/>
  <c r="N10"/>
  <c r="L10" s="1"/>
  <c r="N162"/>
  <c r="L162" s="1"/>
  <c r="N132"/>
  <c r="L132" s="1"/>
  <c r="N150"/>
  <c r="L150" s="1"/>
  <c r="N121"/>
  <c r="L121" s="1"/>
  <c r="N193"/>
  <c r="L193" s="1"/>
  <c r="N201"/>
  <c r="L201" s="1"/>
  <c r="N32"/>
  <c r="L32" s="1"/>
  <c r="N80"/>
  <c r="L80" s="1"/>
  <c r="N101"/>
  <c r="L101" s="1"/>
  <c r="N107"/>
  <c r="L107" s="1"/>
  <c r="N139"/>
  <c r="L139" s="1"/>
  <c r="N84"/>
  <c r="L84" s="1"/>
  <c r="N79"/>
  <c r="L79" s="1"/>
  <c r="N110"/>
  <c r="L110" s="1"/>
  <c r="N191"/>
  <c r="L191" s="1"/>
  <c r="N53"/>
  <c r="L53" s="1"/>
  <c r="N184"/>
  <c r="L184" s="1"/>
  <c r="N87"/>
  <c r="L87" s="1"/>
  <c r="N119"/>
  <c r="L119" s="1"/>
  <c r="N56"/>
  <c r="L56" s="1"/>
  <c r="N152"/>
  <c r="L152" s="1"/>
  <c r="N123"/>
  <c r="L123" s="1"/>
  <c r="N203"/>
  <c r="L203" s="1"/>
  <c r="N148"/>
  <c r="L148" s="1"/>
  <c r="N169"/>
  <c r="L169" s="1"/>
  <c r="N175"/>
  <c r="L175" s="1"/>
  <c r="N74"/>
  <c r="L74" s="1"/>
  <c r="N155"/>
  <c r="L155" s="1"/>
  <c r="N180"/>
  <c r="L180" s="1"/>
  <c r="N34"/>
  <c r="L34" s="1"/>
  <c r="N134"/>
  <c r="L134" s="1"/>
  <c r="N58"/>
  <c r="L58" s="1"/>
  <c r="N46"/>
  <c r="L46" s="1"/>
  <c r="N160"/>
  <c r="L160" s="1"/>
  <c r="N126"/>
  <c r="L126" s="1"/>
  <c r="N143"/>
  <c r="L143" s="1"/>
  <c r="N118"/>
  <c r="L118" s="1"/>
  <c r="N158"/>
  <c r="L158" s="1"/>
  <c r="N94"/>
  <c r="L94" s="1"/>
  <c r="N165"/>
  <c r="L165" s="1"/>
  <c r="N99"/>
  <c r="L99" s="1"/>
  <c r="N186"/>
  <c r="L186" s="1"/>
  <c r="N194"/>
  <c r="L194" s="1"/>
  <c r="N122"/>
  <c r="L122" s="1"/>
  <c r="N73"/>
  <c r="L73" s="1"/>
  <c r="N22"/>
  <c r="L22" s="1"/>
  <c r="N196"/>
  <c r="L196" s="1"/>
  <c r="N5"/>
  <c r="L5" s="1"/>
  <c r="N136"/>
  <c r="L136" s="1"/>
  <c r="N129"/>
  <c r="L129" s="1"/>
  <c r="N131"/>
  <c r="L131" s="1"/>
  <c r="N31"/>
  <c r="L31" s="1"/>
  <c r="N7"/>
  <c r="L7" s="1"/>
  <c r="N59"/>
  <c r="L59" s="1"/>
  <c r="N144"/>
  <c r="L144" s="1"/>
  <c r="N40"/>
  <c r="L40" s="1"/>
  <c r="N205"/>
  <c r="L205" s="1"/>
  <c r="N52"/>
  <c r="L52" s="1"/>
  <c r="N147"/>
  <c r="L147" s="1"/>
  <c r="N188"/>
  <c r="L188" s="1"/>
  <c r="N42"/>
  <c r="L42" s="1"/>
  <c r="N28"/>
  <c r="L28" s="1"/>
  <c r="N202"/>
  <c r="L202" s="1"/>
  <c r="N60"/>
  <c r="L60" s="1"/>
  <c r="N115"/>
  <c r="L115" s="1"/>
  <c r="N75"/>
  <c r="L75" s="1"/>
  <c r="N125"/>
  <c r="L125" s="1"/>
  <c r="N174"/>
  <c r="L174" s="1"/>
  <c r="N133"/>
  <c r="L133" s="1"/>
  <c r="N36"/>
  <c r="L36" s="1"/>
  <c r="N103"/>
  <c r="L103" s="1"/>
  <c r="N157"/>
  <c r="L157" s="1"/>
  <c r="N172"/>
  <c r="L172" s="1"/>
  <c r="K38" i="130"/>
  <c r="K38" i="138"/>
  <c r="K38" i="134"/>
  <c r="K38" i="127"/>
  <c r="K38" i="122"/>
  <c r="K38" i="115"/>
  <c r="K38" i="99"/>
  <c r="K38" i="105"/>
  <c r="K38" i="93"/>
  <c r="K38" i="89"/>
  <c r="K38" i="133"/>
  <c r="K38" i="106"/>
  <c r="K38" i="126"/>
  <c r="K38" i="112"/>
  <c r="K38" i="103"/>
  <c r="K38" i="101"/>
  <c r="K38" i="145"/>
  <c r="K38" i="139"/>
  <c r="K38" i="135"/>
  <c r="K38" i="143"/>
  <c r="K38" i="132"/>
  <c r="K38" i="125"/>
  <c r="K38" i="117"/>
  <c r="K38" i="113"/>
  <c r="K38" i="109"/>
  <c r="K38" i="102"/>
  <c r="K38" i="104"/>
  <c r="K38" i="140"/>
  <c r="K38" i="120"/>
  <c r="K38" i="114"/>
  <c r="K38" i="110"/>
  <c r="K38" i="107"/>
  <c r="K38" i="97"/>
  <c r="K38" i="86"/>
  <c r="K38" i="137"/>
  <c r="K38" i="95"/>
  <c r="K38" i="90"/>
  <c r="K38" i="142"/>
  <c r="K38" i="3"/>
  <c r="K8" i="143"/>
  <c r="K8" i="139"/>
  <c r="K11" i="143"/>
  <c r="K8" i="138"/>
  <c r="F24" i="142"/>
  <c r="F24" i="143"/>
  <c r="K11" i="140"/>
  <c r="K8" i="132"/>
  <c r="K8" i="135"/>
  <c r="K8" i="137"/>
  <c r="K8" i="140"/>
  <c r="F24"/>
  <c r="F24" i="141"/>
  <c r="K8" i="130"/>
  <c r="K11" i="138"/>
  <c r="K11" i="139"/>
  <c r="F24" i="138"/>
  <c r="F24" i="139"/>
  <c r="K11" i="135"/>
  <c r="K11" i="137"/>
  <c r="F24" i="136"/>
  <c r="F24" i="137"/>
  <c r="F24" i="134"/>
  <c r="F24" i="135"/>
  <c r="K11" i="134"/>
  <c r="K11" i="133"/>
  <c r="K8"/>
  <c r="K8" i="134"/>
  <c r="K11" i="130"/>
  <c r="K11" i="132"/>
  <c r="F24"/>
  <c r="F24" i="133"/>
  <c r="K11" i="125"/>
  <c r="K11" i="127"/>
  <c r="F24" i="130"/>
  <c r="F24" i="131"/>
  <c r="K8" i="126"/>
  <c r="K8" i="127"/>
  <c r="F24" i="128"/>
  <c r="F24" i="129"/>
  <c r="K11" i="126"/>
  <c r="F24"/>
  <c r="F24" i="127"/>
  <c r="K8" i="125"/>
  <c r="K8" i="122"/>
  <c r="K11"/>
  <c r="F24"/>
  <c r="F24" i="125"/>
  <c r="K11" i="120"/>
  <c r="F24" i="119"/>
  <c r="F24" i="121"/>
  <c r="F24" i="120"/>
  <c r="K8" i="114"/>
  <c r="K8" i="120"/>
  <c r="K11" i="115"/>
  <c r="F24" i="117"/>
  <c r="F24" i="118"/>
  <c r="K8" i="117"/>
  <c r="K11"/>
  <c r="K8" i="115"/>
  <c r="F24" i="124"/>
  <c r="K11" i="113"/>
  <c r="K11" i="114"/>
  <c r="F24" i="116"/>
  <c r="F24" i="162"/>
  <c r="K8" i="113"/>
  <c r="F24" i="114"/>
  <c r="F24" i="115"/>
  <c r="K8" i="110"/>
  <c r="K8" i="112"/>
  <c r="F24"/>
  <c r="F24" i="113"/>
  <c r="K8" i="107"/>
  <c r="K8" i="102"/>
  <c r="K11" i="112"/>
  <c r="K11" i="110"/>
  <c r="F24"/>
  <c r="F24" i="111"/>
  <c r="K8" i="109"/>
  <c r="K11"/>
  <c r="F24" i="108"/>
  <c r="F24" i="109"/>
  <c r="K11" i="107"/>
  <c r="K11" i="104"/>
  <c r="K11" i="106"/>
  <c r="K8" i="103"/>
  <c r="K8" i="106"/>
  <c r="K11" i="102"/>
  <c r="F24" i="106"/>
  <c r="F24" i="107"/>
  <c r="K11" i="105"/>
  <c r="F24" i="104"/>
  <c r="F24" i="105"/>
  <c r="K8"/>
  <c r="K8" i="104"/>
  <c r="K11" i="103"/>
  <c r="F24" i="102"/>
  <c r="F24" i="103"/>
  <c r="K8" i="101"/>
  <c r="K11"/>
  <c r="K11" i="99"/>
  <c r="F24" i="100"/>
  <c r="F24" i="101"/>
  <c r="K8" i="89"/>
  <c r="K8" i="99"/>
  <c r="F24" i="98"/>
  <c r="F24" i="99"/>
  <c r="K11" i="97"/>
  <c r="K8"/>
  <c r="F24" i="96"/>
  <c r="F24" i="97"/>
  <c r="K11" i="95"/>
  <c r="K11" i="93"/>
  <c r="K8" i="95"/>
  <c r="K8" i="145"/>
  <c r="F24"/>
  <c r="F24" i="95"/>
  <c r="K11" i="145"/>
  <c r="K11" i="90"/>
  <c r="K8"/>
  <c r="K8" i="93"/>
  <c r="F24"/>
  <c r="F24" i="94"/>
  <c r="F24" i="91"/>
  <c r="F24" i="92"/>
  <c r="F24" i="89"/>
  <c r="F24" i="90"/>
  <c r="K11" i="89"/>
  <c r="F24" i="87"/>
  <c r="F24" i="88"/>
  <c r="K8" i="86"/>
  <c r="K8" i="3"/>
  <c r="K11" i="86"/>
  <c r="K11" i="3"/>
  <c r="F24"/>
  <c r="F24" i="86"/>
  <c r="K8" i="100"/>
  <c r="K8" i="108"/>
  <c r="K8" i="141"/>
  <c r="K8" i="136"/>
  <c r="K8" i="121"/>
  <c r="K8" i="94"/>
  <c r="L8" i="136"/>
  <c r="H33" i="131"/>
  <c r="L8" i="118"/>
  <c r="H33" i="115"/>
  <c r="H33" i="138"/>
  <c r="L8" i="131"/>
  <c r="H33" i="125"/>
  <c r="H33" i="118"/>
  <c r="H33" i="113"/>
  <c r="H33" i="143"/>
  <c r="H33" i="134"/>
  <c r="L8" i="114"/>
  <c r="L8" i="105"/>
  <c r="H33" i="99"/>
  <c r="L8" i="145"/>
  <c r="L8" i="138"/>
  <c r="H33" i="117"/>
  <c r="H33" i="108"/>
  <c r="L8" i="99"/>
  <c r="H33" i="129"/>
  <c r="L8" i="106"/>
  <c r="L8" i="90"/>
  <c r="H33" i="137"/>
  <c r="L8" i="143"/>
  <c r="L8" i="104"/>
  <c r="H33" i="90"/>
  <c r="L8" i="137"/>
  <c r="H33" i="100"/>
  <c r="L8" i="89"/>
  <c r="H33" i="86"/>
  <c r="H33" i="96"/>
  <c r="K8" i="119"/>
  <c r="K8" i="124"/>
  <c r="K8" i="116"/>
  <c r="K8" i="128"/>
  <c r="K8" i="111"/>
  <c r="K8" i="142"/>
  <c r="H33" i="140"/>
  <c r="H33" i="132"/>
  <c r="H33" i="121"/>
  <c r="L8" i="162"/>
  <c r="H33" i="141"/>
  <c r="L8" i="132"/>
  <c r="H33" i="126"/>
  <c r="H33" i="119"/>
  <c r="L8" i="115"/>
  <c r="L8" i="109"/>
  <c r="L8" i="140"/>
  <c r="H33" i="124"/>
  <c r="H33" i="106"/>
  <c r="L8" i="101"/>
  <c r="H33" i="145"/>
  <c r="H33" i="91"/>
  <c r="H33" i="127"/>
  <c r="H33" i="110"/>
  <c r="L8" i="100"/>
  <c r="H33" i="133"/>
  <c r="H33" i="109"/>
  <c r="L8" i="95"/>
  <c r="L8" i="93"/>
  <c r="H33" i="88"/>
  <c r="L8" i="124"/>
  <c r="L8" i="97"/>
  <c r="H33" i="139"/>
  <c r="L8" i="107"/>
  <c r="L8" i="91"/>
  <c r="H33" i="87"/>
  <c r="L8" i="3"/>
  <c r="K8" i="162"/>
  <c r="K8" i="88"/>
  <c r="K8" i="92"/>
  <c r="K8" i="129"/>
  <c r="K8" i="131"/>
  <c r="L8" i="134"/>
  <c r="H33" i="122"/>
  <c r="L8" i="123"/>
  <c r="L8" i="111"/>
  <c r="L8" i="133"/>
  <c r="L8" i="128"/>
  <c r="L8" i="122"/>
  <c r="L8" i="116"/>
  <c r="L8" i="110"/>
  <c r="L8" i="142"/>
  <c r="L8" i="120"/>
  <c r="L8" i="112"/>
  <c r="L8" i="102"/>
  <c r="H33" i="97"/>
  <c r="H33" i="92"/>
  <c r="L8" i="129"/>
  <c r="H33" i="114"/>
  <c r="H33" i="105"/>
  <c r="L8" i="139"/>
  <c r="H33" i="162"/>
  <c r="H33" i="95"/>
  <c r="L8" i="86"/>
  <c r="H33" i="89"/>
  <c r="L8" i="119"/>
  <c r="H33" i="101"/>
  <c r="L8" i="141"/>
  <c r="L8" i="108"/>
  <c r="L8" i="92"/>
  <c r="H33" i="94"/>
  <c r="H33" i="3"/>
  <c r="K8" i="118"/>
  <c r="K8" i="91"/>
  <c r="K8" i="123"/>
  <c r="K8" i="98"/>
  <c r="K8" i="87"/>
  <c r="L8" i="135"/>
  <c r="H33" i="130"/>
  <c r="L8" i="117"/>
  <c r="H33" i="111"/>
  <c r="H33" i="136"/>
  <c r="L8" i="130"/>
  <c r="L8" i="125"/>
  <c r="H33" i="123"/>
  <c r="H33" i="112"/>
  <c r="H33" i="142"/>
  <c r="H33" i="120"/>
  <c r="L8" i="113"/>
  <c r="L8" i="103"/>
  <c r="H33" i="98"/>
  <c r="H33" i="93"/>
  <c r="H33" i="135"/>
  <c r="H33" i="116"/>
  <c r="H33" i="107"/>
  <c r="L8" i="98"/>
  <c r="L8" i="127"/>
  <c r="H33" i="104"/>
  <c r="L8" i="87"/>
  <c r="H33" i="128"/>
  <c r="L8" i="126"/>
  <c r="H33" i="102"/>
  <c r="H33" i="103"/>
  <c r="L8" i="121"/>
  <c r="L8" i="94"/>
  <c r="L8" i="88"/>
  <c r="K8" i="96"/>
  <c r="L8"/>
  <c r="K11" i="128"/>
  <c r="K11" i="136"/>
  <c r="K11" i="131"/>
  <c r="K11" i="123"/>
  <c r="K11" i="100"/>
  <c r="L11" i="132"/>
  <c r="L11" i="125"/>
  <c r="L11" i="110"/>
  <c r="L11" i="113"/>
  <c r="L11" i="134"/>
  <c r="L11" i="99"/>
  <c r="L11" i="93"/>
  <c r="L11" i="135"/>
  <c r="L11" i="117"/>
  <c r="L11" i="108"/>
  <c r="L11" i="138"/>
  <c r="L11" i="88"/>
  <c r="L11" i="105"/>
  <c r="L11" i="101"/>
  <c r="L11" i="120"/>
  <c r="K11" i="94"/>
  <c r="K11" i="162"/>
  <c r="K11" i="142"/>
  <c r="K11" i="111"/>
  <c r="K11" i="88"/>
  <c r="L11" i="133"/>
  <c r="L11" i="128"/>
  <c r="L11" i="115"/>
  <c r="L11" i="114"/>
  <c r="L11" i="139"/>
  <c r="L11" i="100"/>
  <c r="L11" i="94"/>
  <c r="L11" i="136"/>
  <c r="L11" i="118"/>
  <c r="L11" i="162"/>
  <c r="L11" i="142"/>
  <c r="L11" i="145"/>
  <c r="L11" i="106"/>
  <c r="L11" i="102"/>
  <c r="L11" i="86"/>
  <c r="L11" i="96"/>
  <c r="K11" i="87"/>
  <c r="K11" i="119"/>
  <c r="K11" i="124"/>
  <c r="K11" i="121"/>
  <c r="K11" i="91"/>
  <c r="K11" i="92"/>
  <c r="L11" i="130"/>
  <c r="L11" i="116"/>
  <c r="L11" i="141"/>
  <c r="L11" i="143"/>
  <c r="L11" i="121"/>
  <c r="L11" i="97"/>
  <c r="L11" i="137"/>
  <c r="L11" i="119"/>
  <c r="L11" i="123"/>
  <c r="L11" i="104"/>
  <c r="L11" i="103"/>
  <c r="L11" i="111"/>
  <c r="L11" i="91"/>
  <c r="L11" i="87"/>
  <c r="K11" i="96"/>
  <c r="L11" i="3"/>
  <c r="K11" i="129"/>
  <c r="K11" i="141"/>
  <c r="K11" i="116"/>
  <c r="K11" i="98"/>
  <c r="K11" i="118"/>
  <c r="K11" i="108"/>
  <c r="L11" i="131"/>
  <c r="L11" i="122"/>
  <c r="L11" i="109"/>
  <c r="L11" i="112"/>
  <c r="L11" i="126"/>
  <c r="L11" i="98"/>
  <c r="L11" i="92"/>
  <c r="L11" i="127"/>
  <c r="L11" i="124"/>
  <c r="L11" i="107"/>
  <c r="L11" i="129"/>
  <c r="L11" i="140"/>
  <c r="L11" i="95"/>
  <c r="L11" i="90"/>
  <c r="L11" i="89"/>
  <c r="K38" i="123"/>
  <c r="K38" i="124"/>
  <c r="K38" i="131"/>
  <c r="K38" i="119"/>
  <c r="K38" i="162"/>
  <c r="K38" i="111"/>
  <c r="K38" i="136"/>
  <c r="K38" i="108"/>
  <c r="K38" i="91"/>
  <c r="K38" i="94"/>
  <c r="K38" i="88"/>
  <c r="K38" i="92"/>
  <c r="K38" i="118"/>
  <c r="K38" i="128"/>
  <c r="K38" i="100"/>
  <c r="K38" i="141"/>
  <c r="K38" i="116"/>
  <c r="K38" i="129"/>
  <c r="K38" i="121"/>
  <c r="K38" i="87"/>
  <c r="K38" i="98"/>
  <c r="K38" i="96"/>
  <c r="L38" i="142"/>
  <c r="L38" i="143"/>
  <c r="L38" i="140"/>
  <c r="L38" i="141"/>
  <c r="L38" i="138"/>
  <c r="L38" i="139"/>
  <c r="L38" i="136"/>
  <c r="L38" i="137"/>
  <c r="L38" i="134"/>
  <c r="L38" i="135"/>
  <c r="L38" i="132"/>
  <c r="L38" i="133"/>
  <c r="L38" i="130"/>
  <c r="L38" i="131"/>
  <c r="L38" i="128"/>
  <c r="L38" i="129"/>
  <c r="L38" i="126"/>
  <c r="L38" i="127"/>
  <c r="L38" i="122"/>
  <c r="L38" i="125"/>
  <c r="L38" i="120"/>
  <c r="L38" i="121"/>
  <c r="L38" i="118"/>
  <c r="L38" i="119"/>
  <c r="L38" i="124"/>
  <c r="L38" i="117"/>
  <c r="F24" i="123"/>
  <c r="L38" i="162"/>
  <c r="L38" i="123"/>
  <c r="L38" i="115"/>
  <c r="L38" i="116"/>
  <c r="L38" i="113"/>
  <c r="L38" i="114"/>
  <c r="L38" i="111"/>
  <c r="L38" i="112"/>
  <c r="L38" i="109"/>
  <c r="L38" i="110"/>
  <c r="L38" i="107"/>
  <c r="L38" i="108"/>
  <c r="L38" i="105"/>
  <c r="L38" i="106"/>
  <c r="L38" i="103"/>
  <c r="L38" i="104"/>
  <c r="L38" i="101"/>
  <c r="L38" i="102"/>
  <c r="L38" i="99"/>
  <c r="L38" i="100"/>
  <c r="L38" i="97"/>
  <c r="L38" i="98"/>
  <c r="L38" i="145"/>
  <c r="L38" i="95"/>
  <c r="L38" i="93"/>
  <c r="L38" i="94"/>
  <c r="L38" i="91"/>
  <c r="L38" i="92"/>
  <c r="L38" i="89"/>
  <c r="L38" i="90"/>
  <c r="L38" i="87"/>
  <c r="L38" i="88"/>
  <c r="L38" i="3"/>
  <c r="L38" i="86"/>
  <c r="L38" i="96"/>
  <c r="N31" i="160"/>
  <c r="D38" i="84"/>
  <c r="AT19" i="160"/>
  <c r="C66" i="84"/>
  <c r="F25" i="143" s="1"/>
  <c r="B40" i="149"/>
  <c r="B26"/>
  <c r="B11"/>
  <c r="B37"/>
  <c r="B22"/>
  <c r="B12"/>
  <c r="B36"/>
  <c r="B17"/>
  <c r="B52"/>
  <c r="B53"/>
  <c r="D6" i="84"/>
  <c r="D8"/>
  <c r="D10"/>
  <c r="D12"/>
  <c r="D14"/>
  <c r="D16"/>
  <c r="D18"/>
  <c r="D20"/>
  <c r="D22"/>
  <c r="D24"/>
  <c r="D26"/>
  <c r="D28"/>
  <c r="D30"/>
  <c r="D32"/>
  <c r="D34"/>
  <c r="D36"/>
  <c r="D39"/>
  <c r="D41"/>
  <c r="D43"/>
  <c r="D45"/>
  <c r="D47"/>
  <c r="D49"/>
  <c r="D51"/>
  <c r="D53"/>
  <c r="D55"/>
  <c r="D57"/>
  <c r="D59"/>
  <c r="D61"/>
  <c r="D63"/>
  <c r="D65"/>
  <c r="D5"/>
  <c r="D7"/>
  <c r="D9"/>
  <c r="D11"/>
  <c r="D13"/>
  <c r="D15"/>
  <c r="D17"/>
  <c r="D19"/>
  <c r="D21"/>
  <c r="D23"/>
  <c r="D25"/>
  <c r="D27"/>
  <c r="D29"/>
  <c r="D31"/>
  <c r="D33"/>
  <c r="D35"/>
  <c r="D37"/>
  <c r="D40"/>
  <c r="D42"/>
  <c r="D44"/>
  <c r="D46"/>
  <c r="D48"/>
  <c r="D50"/>
  <c r="D52"/>
  <c r="D54"/>
  <c r="D56"/>
  <c r="D58"/>
  <c r="D60"/>
  <c r="D62"/>
  <c r="D64"/>
  <c r="M157" i="164" l="1"/>
  <c r="M29"/>
  <c r="M88"/>
  <c r="M81"/>
  <c r="M189"/>
  <c r="M60"/>
  <c r="M188"/>
  <c r="M5"/>
  <c r="M122"/>
  <c r="M58"/>
  <c r="M180"/>
  <c r="M87"/>
  <c r="M110"/>
  <c r="M201"/>
  <c r="M138"/>
  <c r="M37"/>
  <c r="M178"/>
  <c r="M64"/>
  <c r="M9"/>
  <c r="M204"/>
  <c r="M97"/>
  <c r="M41"/>
  <c r="M98"/>
  <c r="M62"/>
  <c r="M23"/>
  <c r="M146"/>
  <c r="M183"/>
  <c r="M91"/>
  <c r="M133"/>
  <c r="M42"/>
  <c r="M7"/>
  <c r="M73"/>
  <c r="M118"/>
  <c r="M74"/>
  <c r="M119"/>
  <c r="M139"/>
  <c r="M150"/>
  <c r="M182"/>
  <c r="M104"/>
  <c r="M77"/>
  <c r="M167"/>
  <c r="M11"/>
  <c r="M51"/>
  <c r="M35"/>
  <c r="M114"/>
  <c r="M124"/>
  <c r="M70"/>
  <c r="M179"/>
  <c r="M78"/>
  <c r="M102"/>
  <c r="M96"/>
  <c r="M200"/>
  <c r="M177"/>
  <c r="M103"/>
  <c r="M125"/>
  <c r="M202"/>
  <c r="M147"/>
  <c r="M144"/>
  <c r="M131"/>
  <c r="M196"/>
  <c r="M194"/>
  <c r="M94"/>
  <c r="M126"/>
  <c r="M134"/>
  <c r="M169"/>
  <c r="M152"/>
  <c r="M184"/>
  <c r="M79"/>
  <c r="M101"/>
  <c r="M193"/>
  <c r="M162"/>
  <c r="M15"/>
  <c r="M39"/>
  <c r="M43"/>
  <c r="M135"/>
  <c r="M48"/>
  <c r="M38"/>
  <c r="M67"/>
  <c r="M185"/>
  <c r="M171"/>
  <c r="M141"/>
  <c r="M95"/>
  <c r="M173"/>
  <c r="M111"/>
  <c r="M25"/>
  <c r="M117"/>
  <c r="M187"/>
  <c r="M199"/>
  <c r="M68"/>
  <c r="M54"/>
  <c r="M49"/>
  <c r="M116"/>
  <c r="M190"/>
  <c r="M8"/>
  <c r="M30"/>
  <c r="M45"/>
  <c r="M142"/>
  <c r="M76"/>
  <c r="M106"/>
  <c r="M57"/>
  <c r="M166"/>
  <c r="M83"/>
  <c r="M27"/>
  <c r="M174"/>
  <c r="M40"/>
  <c r="M31"/>
  <c r="M165"/>
  <c r="M143"/>
  <c r="M175"/>
  <c r="M123"/>
  <c r="M107"/>
  <c r="M132"/>
  <c r="M170"/>
  <c r="M137"/>
  <c r="M47"/>
  <c r="M112"/>
  <c r="M33"/>
  <c r="M14"/>
  <c r="M92"/>
  <c r="M108"/>
  <c r="M161"/>
  <c r="M50"/>
  <c r="M149"/>
  <c r="M12"/>
  <c r="M128"/>
  <c r="M26"/>
  <c r="M130"/>
  <c r="M172"/>
  <c r="M115"/>
  <c r="M205"/>
  <c r="M136"/>
  <c r="M99"/>
  <c r="M46"/>
  <c r="M203"/>
  <c r="M191"/>
  <c r="M32"/>
  <c r="M151"/>
  <c r="M140"/>
  <c r="M156"/>
  <c r="M176"/>
  <c r="M72"/>
  <c r="M61"/>
  <c r="M93"/>
  <c r="M63"/>
  <c r="M105"/>
  <c r="M145"/>
  <c r="M164"/>
  <c r="M120"/>
  <c r="M195"/>
  <c r="M90"/>
  <c r="M86"/>
  <c r="M36"/>
  <c r="M75"/>
  <c r="M28"/>
  <c r="M52"/>
  <c r="M59"/>
  <c r="M129"/>
  <c r="M22"/>
  <c r="M186"/>
  <c r="M158"/>
  <c r="M160"/>
  <c r="M34"/>
  <c r="M155"/>
  <c r="M148"/>
  <c r="M56"/>
  <c r="M53"/>
  <c r="M84"/>
  <c r="M80"/>
  <c r="M121"/>
  <c r="M10"/>
  <c r="M20"/>
  <c r="M71"/>
  <c r="M18"/>
  <c r="M168"/>
  <c r="M16"/>
  <c r="M69"/>
  <c r="M13"/>
  <c r="M55"/>
  <c r="M24"/>
  <c r="M198"/>
  <c r="M19"/>
  <c r="M85"/>
  <c r="M197"/>
  <c r="M17"/>
  <c r="M89"/>
  <c r="M100"/>
  <c r="M113"/>
  <c r="M65"/>
  <c r="M21"/>
  <c r="M127"/>
  <c r="M181"/>
  <c r="M154"/>
  <c r="M82"/>
  <c r="M44"/>
  <c r="M6"/>
  <c r="M66"/>
  <c r="M109"/>
  <c r="M192"/>
  <c r="M163"/>
  <c r="M153"/>
  <c r="M159"/>
  <c r="J12" i="105"/>
  <c r="J12" i="124"/>
  <c r="J12" i="136"/>
  <c r="J12" i="89"/>
  <c r="J12" i="96"/>
  <c r="J12" i="107"/>
  <c r="J12" i="111"/>
  <c r="J12" i="126"/>
  <c r="J12" i="162"/>
  <c r="J12" i="118"/>
  <c r="J12" i="138"/>
  <c r="J12" i="142"/>
  <c r="J12" i="93"/>
  <c r="J12" i="3"/>
  <c r="J12" i="99"/>
  <c r="J12" i="101"/>
  <c r="J12" i="122"/>
  <c r="J12" i="130"/>
  <c r="J12" i="132"/>
  <c r="J12" i="134"/>
  <c r="J12" i="91"/>
  <c r="J12" i="145"/>
  <c r="J12" i="113"/>
  <c r="J12" i="115"/>
  <c r="J12" i="120"/>
  <c r="J12" i="140"/>
  <c r="B65" i="163"/>
  <c r="G190" s="1"/>
  <c r="K39" i="139"/>
  <c r="K39" i="112"/>
  <c r="K39" i="113"/>
  <c r="K39" i="110"/>
  <c r="K39" i="99"/>
  <c r="K39" i="93"/>
  <c r="K39" i="126"/>
  <c r="K39" i="133"/>
  <c r="K39" i="130"/>
  <c r="K39" i="137"/>
  <c r="K39" i="138"/>
  <c r="K39" i="106"/>
  <c r="K39" i="135"/>
  <c r="K39" i="90"/>
  <c r="K39" i="132"/>
  <c r="K39" i="109"/>
  <c r="K39" i="103"/>
  <c r="K39" i="101"/>
  <c r="K39" i="140"/>
  <c r="K39" i="115"/>
  <c r="K39" i="117"/>
  <c r="K39" i="86"/>
  <c r="K39" i="89"/>
  <c r="K39" i="97"/>
  <c r="K39" i="127"/>
  <c r="K39" i="95"/>
  <c r="K39" i="125"/>
  <c r="K39" i="134"/>
  <c r="K39" i="105"/>
  <c r="K39" i="145"/>
  <c r="K39" i="114"/>
  <c r="K39" i="107"/>
  <c r="K39" i="143"/>
  <c r="K39" i="102"/>
  <c r="K39" i="120"/>
  <c r="K39" i="122"/>
  <c r="K39" i="104"/>
  <c r="K39" i="142"/>
  <c r="K39" i="3"/>
  <c r="F26" i="143"/>
  <c r="F21" i="142"/>
  <c r="F21" i="143"/>
  <c r="F25" i="141"/>
  <c r="F26" s="1"/>
  <c r="F25" i="142"/>
  <c r="F26" s="1"/>
  <c r="F21" i="140"/>
  <c r="F21" i="141"/>
  <c r="F25" i="139"/>
  <c r="F26" s="1"/>
  <c r="F25" i="140"/>
  <c r="F26" s="1"/>
  <c r="F21" i="138"/>
  <c r="F21" i="139"/>
  <c r="F25" i="137"/>
  <c r="F26" s="1"/>
  <c r="F25" i="138"/>
  <c r="F26" s="1"/>
  <c r="F21" i="136"/>
  <c r="F21" i="137"/>
  <c r="F25" i="135"/>
  <c r="F26" s="1"/>
  <c r="F25" i="136"/>
  <c r="F26" s="1"/>
  <c r="F21" i="134"/>
  <c r="F21" i="135"/>
  <c r="F25" i="133"/>
  <c r="F26" s="1"/>
  <c r="F25" i="134"/>
  <c r="F26" s="1"/>
  <c r="F21" i="132"/>
  <c r="F21" i="133"/>
  <c r="F25" i="131"/>
  <c r="F26" s="1"/>
  <c r="F25" i="132"/>
  <c r="F26" s="1"/>
  <c r="F21" i="130"/>
  <c r="F21" i="131"/>
  <c r="F25" i="129"/>
  <c r="F26" s="1"/>
  <c r="F25" i="130"/>
  <c r="F26" s="1"/>
  <c r="F21" i="128"/>
  <c r="F21" i="129"/>
  <c r="F25" i="127"/>
  <c r="F26" s="1"/>
  <c r="F25" i="128"/>
  <c r="F26" s="1"/>
  <c r="F21" i="126"/>
  <c r="F21" i="127"/>
  <c r="F25" i="125"/>
  <c r="F26" s="1"/>
  <c r="F25" i="126"/>
  <c r="F26" s="1"/>
  <c r="F21" i="122"/>
  <c r="F21" i="125"/>
  <c r="F25" i="121"/>
  <c r="F26" s="1"/>
  <c r="F25" i="122"/>
  <c r="F26" s="1"/>
  <c r="F21" i="119"/>
  <c r="F21" i="121"/>
  <c r="F21" i="120"/>
  <c r="F25" i="119"/>
  <c r="F26" s="1"/>
  <c r="F25" i="120"/>
  <c r="F26" s="1"/>
  <c r="J14" s="1"/>
  <c r="F21" i="117"/>
  <c r="F21" i="118"/>
  <c r="F25" i="117"/>
  <c r="F26" s="1"/>
  <c r="F25" i="118"/>
  <c r="F26" s="1"/>
  <c r="F21" i="124"/>
  <c r="F25"/>
  <c r="F26" s="1"/>
  <c r="F25" i="116"/>
  <c r="F26" s="1"/>
  <c r="F25" i="162"/>
  <c r="J13" s="1"/>
  <c r="F21" i="116"/>
  <c r="F21" i="162"/>
  <c r="F25" i="114"/>
  <c r="F26" s="1"/>
  <c r="F25" i="115"/>
  <c r="F26" s="1"/>
  <c r="F21" i="114"/>
  <c r="F21" i="115"/>
  <c r="F21" i="112"/>
  <c r="F21" i="113"/>
  <c r="F25" i="112"/>
  <c r="F26" s="1"/>
  <c r="F25" i="113"/>
  <c r="F26" s="1"/>
  <c r="F21" i="110"/>
  <c r="F21" i="111"/>
  <c r="F25" i="110"/>
  <c r="F26" s="1"/>
  <c r="F25" i="111"/>
  <c r="F26" s="1"/>
  <c r="F25" i="108"/>
  <c r="F26" s="1"/>
  <c r="F25" i="109"/>
  <c r="F26" s="1"/>
  <c r="F21" i="108"/>
  <c r="F21" i="109"/>
  <c r="J12"/>
  <c r="F21" i="106"/>
  <c r="F21" i="107"/>
  <c r="F25" i="106"/>
  <c r="F26" s="1"/>
  <c r="F25" i="107"/>
  <c r="F26" s="1"/>
  <c r="F25" i="104"/>
  <c r="F26" s="1"/>
  <c r="F25" i="105"/>
  <c r="F26" s="1"/>
  <c r="F21" i="104"/>
  <c r="F21" i="105"/>
  <c r="F21" i="102"/>
  <c r="F21" i="103"/>
  <c r="F25" i="102"/>
  <c r="F26" s="1"/>
  <c r="F25" i="103"/>
  <c r="F26" s="1"/>
  <c r="J12"/>
  <c r="F21" i="100"/>
  <c r="F21" i="101"/>
  <c r="F25" i="100"/>
  <c r="F26" s="1"/>
  <c r="F25" i="101"/>
  <c r="F26" s="1"/>
  <c r="F25" i="98"/>
  <c r="F26" s="1"/>
  <c r="F25" i="99"/>
  <c r="F26" s="1"/>
  <c r="F21" i="98"/>
  <c r="F21" i="99"/>
  <c r="F25" i="96"/>
  <c r="F26" s="1"/>
  <c r="F25" i="97"/>
  <c r="F26" s="1"/>
  <c r="J12"/>
  <c r="F21" i="96"/>
  <c r="F21" i="97"/>
  <c r="F21" i="145"/>
  <c r="F21" i="95"/>
  <c r="F25" i="145"/>
  <c r="F26" s="1"/>
  <c r="F25" i="95"/>
  <c r="F26" s="1"/>
  <c r="F21" i="93"/>
  <c r="F21" i="94"/>
  <c r="F25" i="93"/>
  <c r="F26" s="1"/>
  <c r="F25" i="94"/>
  <c r="J13" s="1"/>
  <c r="F21" i="91"/>
  <c r="F21" i="92"/>
  <c r="F25" i="91"/>
  <c r="F26" s="1"/>
  <c r="F25" i="92"/>
  <c r="J13" s="1"/>
  <c r="F25" i="89"/>
  <c r="F26" s="1"/>
  <c r="F25" i="90"/>
  <c r="J13" s="1"/>
  <c r="F21" i="89"/>
  <c r="F21" i="90"/>
  <c r="F25" i="87"/>
  <c r="F26" s="1"/>
  <c r="F25" i="88"/>
  <c r="F26" s="1"/>
  <c r="J12" i="87"/>
  <c r="F21"/>
  <c r="F21" i="88"/>
  <c r="F21" i="3"/>
  <c r="F21" i="86"/>
  <c r="F25" i="3"/>
  <c r="F26" s="1"/>
  <c r="F25" i="86"/>
  <c r="F26" s="1"/>
  <c r="K39" i="123"/>
  <c r="K39" i="124"/>
  <c r="K39" i="131"/>
  <c r="K39" i="119"/>
  <c r="K39" i="162"/>
  <c r="K39" i="111"/>
  <c r="K39" i="136"/>
  <c r="K39" i="108"/>
  <c r="K39" i="91"/>
  <c r="K39" i="94"/>
  <c r="K39" i="88"/>
  <c r="K39" i="92"/>
  <c r="K39" i="118"/>
  <c r="K39" i="128"/>
  <c r="K39" i="100"/>
  <c r="K39" i="141"/>
  <c r="K39" i="116"/>
  <c r="K39" i="129"/>
  <c r="K39" i="121"/>
  <c r="K39" i="87"/>
  <c r="K39" i="98"/>
  <c r="K39" i="96"/>
  <c r="J12" i="143"/>
  <c r="L39" i="142"/>
  <c r="L39" i="143"/>
  <c r="J13"/>
  <c r="L39" i="140"/>
  <c r="L39" i="141"/>
  <c r="J12"/>
  <c r="L39" i="138"/>
  <c r="L39" i="139"/>
  <c r="J12"/>
  <c r="J12" i="137"/>
  <c r="L39" i="136"/>
  <c r="L39" i="137"/>
  <c r="L39" i="134"/>
  <c r="L39" i="135"/>
  <c r="J12"/>
  <c r="L39" i="132"/>
  <c r="L39" i="133"/>
  <c r="J12"/>
  <c r="J12" i="131"/>
  <c r="L39" i="130"/>
  <c r="L39" i="131"/>
  <c r="L39" i="128"/>
  <c r="L39" i="129"/>
  <c r="J12"/>
  <c r="J12" i="128"/>
  <c r="L39" i="126"/>
  <c r="L39" i="127"/>
  <c r="J12"/>
  <c r="L39" i="122"/>
  <c r="L39" i="125"/>
  <c r="J12"/>
  <c r="J12" i="121"/>
  <c r="L39" i="120"/>
  <c r="L39" i="121"/>
  <c r="L39" i="118"/>
  <c r="L39" i="119"/>
  <c r="J12"/>
  <c r="J12" i="117"/>
  <c r="L39" i="124"/>
  <c r="L39" i="117"/>
  <c r="F25" i="123"/>
  <c r="J13" s="1"/>
  <c r="J12"/>
  <c r="F21"/>
  <c r="L39" i="162"/>
  <c r="L39" i="123"/>
  <c r="L39" i="115"/>
  <c r="L39" i="116"/>
  <c r="J12"/>
  <c r="J12" i="114"/>
  <c r="L39" i="113"/>
  <c r="L39" i="114"/>
  <c r="L39" i="111"/>
  <c r="L39" i="112"/>
  <c r="J12"/>
  <c r="J12" i="110"/>
  <c r="L39" i="109"/>
  <c r="L39" i="110"/>
  <c r="L39" i="107"/>
  <c r="L39" i="108"/>
  <c r="J12"/>
  <c r="L39" i="105"/>
  <c r="L39" i="106"/>
  <c r="J12"/>
  <c r="L39" i="103"/>
  <c r="L39" i="104"/>
  <c r="J12"/>
  <c r="J12" i="102"/>
  <c r="L39" i="101"/>
  <c r="L39" i="102"/>
  <c r="J12" i="100"/>
  <c r="L39" i="99"/>
  <c r="L39" i="100"/>
  <c r="L39" i="97"/>
  <c r="L39" i="98"/>
  <c r="J12"/>
  <c r="L39" i="145"/>
  <c r="L39" i="95"/>
  <c r="J12"/>
  <c r="L39" i="93"/>
  <c r="L39" i="94"/>
  <c r="J12"/>
  <c r="L39" i="91"/>
  <c r="L39" i="92"/>
  <c r="J12"/>
  <c r="J12" i="90"/>
  <c r="L39" i="89"/>
  <c r="L39" i="90"/>
  <c r="L39" i="87"/>
  <c r="L39" i="88"/>
  <c r="J12"/>
  <c r="J12" i="86"/>
  <c r="L39" i="3"/>
  <c r="L39" i="86"/>
  <c r="L39" i="96"/>
  <c r="N51" i="160"/>
  <c r="N48"/>
  <c r="N40"/>
  <c r="N18"/>
  <c r="N8"/>
  <c r="N10"/>
  <c r="N54"/>
  <c r="N36"/>
  <c r="N28"/>
  <c r="N25"/>
  <c r="N47"/>
  <c r="N49"/>
  <c r="N15"/>
  <c r="N7"/>
  <c r="N52"/>
  <c r="N14"/>
  <c r="N26"/>
  <c r="N24"/>
  <c r="N64"/>
  <c r="N59"/>
  <c r="N56"/>
  <c r="N53"/>
  <c r="N44"/>
  <c r="N21"/>
  <c r="N41"/>
  <c r="N27"/>
  <c r="N65"/>
  <c r="N67"/>
  <c r="N23"/>
  <c r="N55"/>
  <c r="N32"/>
  <c r="N60"/>
  <c r="N17"/>
  <c r="N46"/>
  <c r="N39"/>
  <c r="N30"/>
  <c r="N20"/>
  <c r="N43"/>
  <c r="N50"/>
  <c r="N58"/>
  <c r="N13"/>
  <c r="N16"/>
  <c r="N62"/>
  <c r="N11"/>
  <c r="N66"/>
  <c r="N33"/>
  <c r="N22"/>
  <c r="N42"/>
  <c r="N12"/>
  <c r="N63"/>
  <c r="N37"/>
  <c r="N34"/>
  <c r="N61"/>
  <c r="N29"/>
  <c r="N38"/>
  <c r="N57"/>
  <c r="N9"/>
  <c r="N35"/>
  <c r="N45"/>
  <c r="AU19"/>
  <c r="AE67"/>
  <c r="AE35"/>
  <c r="AE9"/>
  <c r="AE65"/>
  <c r="AE57"/>
  <c r="AE27"/>
  <c r="AE38"/>
  <c r="AE41"/>
  <c r="AE21"/>
  <c r="AE29"/>
  <c r="AE61"/>
  <c r="AE44"/>
  <c r="AE53"/>
  <c r="AE34"/>
  <c r="AE37"/>
  <c r="AE56"/>
  <c r="AE59"/>
  <c r="AE63"/>
  <c r="AE64"/>
  <c r="AE12"/>
  <c r="AE42"/>
  <c r="AE24"/>
  <c r="AE14"/>
  <c r="AE22"/>
  <c r="AE33"/>
  <c r="AE26"/>
  <c r="AE66"/>
  <c r="AE52"/>
  <c r="AE11"/>
  <c r="AE7"/>
  <c r="AE62"/>
  <c r="AE45"/>
  <c r="AE16"/>
  <c r="AE15"/>
  <c r="AE13"/>
  <c r="AE49"/>
  <c r="AE58"/>
  <c r="AE47"/>
  <c r="AE50"/>
  <c r="AE25"/>
  <c r="AB31"/>
  <c r="AE28"/>
  <c r="AE31"/>
  <c r="AE36"/>
  <c r="AE43"/>
  <c r="AE30"/>
  <c r="AE20"/>
  <c r="AE10"/>
  <c r="AE54"/>
  <c r="AE46"/>
  <c r="AE39"/>
  <c r="AE17"/>
  <c r="AE8"/>
  <c r="AE18"/>
  <c r="AE60"/>
  <c r="AE40"/>
  <c r="AE32"/>
  <c r="AE48"/>
  <c r="AE55"/>
  <c r="AE51"/>
  <c r="AE23"/>
  <c r="E38" i="84"/>
  <c r="AB19" i="160"/>
  <c r="E6" i="84"/>
  <c r="E9"/>
  <c r="E42"/>
  <c r="E39"/>
  <c r="E58"/>
  <c r="E25"/>
  <c r="E55"/>
  <c r="E22"/>
  <c r="E50"/>
  <c r="E33"/>
  <c r="E17"/>
  <c r="F22" i="143" s="1"/>
  <c r="E63" i="84"/>
  <c r="E47"/>
  <c r="E30"/>
  <c r="E14"/>
  <c r="E62"/>
  <c r="E54"/>
  <c r="E46"/>
  <c r="E37"/>
  <c r="E29"/>
  <c r="E21"/>
  <c r="E13"/>
  <c r="E5"/>
  <c r="E59"/>
  <c r="E51"/>
  <c r="E43"/>
  <c r="E34"/>
  <c r="E26"/>
  <c r="E18"/>
  <c r="E10"/>
  <c r="E64"/>
  <c r="E60"/>
  <c r="E56"/>
  <c r="E52"/>
  <c r="E48"/>
  <c r="E44"/>
  <c r="E40"/>
  <c r="E35"/>
  <c r="E31"/>
  <c r="E27"/>
  <c r="E23"/>
  <c r="E19"/>
  <c r="E15"/>
  <c r="E11"/>
  <c r="E7"/>
  <c r="E65"/>
  <c r="E61"/>
  <c r="E57"/>
  <c r="E53"/>
  <c r="E49"/>
  <c r="E45"/>
  <c r="E41"/>
  <c r="E36"/>
  <c r="E32"/>
  <c r="E28"/>
  <c r="E24"/>
  <c r="E20"/>
  <c r="E16"/>
  <c r="E12"/>
  <c r="E8"/>
  <c r="B28" i="149"/>
  <c r="B50"/>
  <c r="B49"/>
  <c r="B25"/>
  <c r="B59"/>
  <c r="B16"/>
  <c r="B29"/>
  <c r="B15"/>
  <c r="B19"/>
  <c r="B54"/>
  <c r="B58"/>
  <c r="B32"/>
  <c r="B47"/>
  <c r="B14"/>
  <c r="B6"/>
  <c r="B18"/>
  <c r="B46"/>
  <c r="B39"/>
  <c r="B38"/>
  <c r="B61"/>
  <c r="B9"/>
  <c r="B10"/>
  <c r="B20"/>
  <c r="B48"/>
  <c r="B41"/>
  <c r="B60"/>
  <c r="B8"/>
  <c r="B30"/>
  <c r="B45"/>
  <c r="B13"/>
  <c r="B43"/>
  <c r="B21"/>
  <c r="B23"/>
  <c r="B42"/>
  <c r="B62"/>
  <c r="B63"/>
  <c r="B27"/>
  <c r="B44"/>
  <c r="B31"/>
  <c r="B57"/>
  <c r="B24"/>
  <c r="B55"/>
  <c r="B7"/>
  <c r="B65"/>
  <c r="B34"/>
  <c r="B64"/>
  <c r="B35"/>
  <c r="G166" i="163" l="1"/>
  <c r="G137"/>
  <c r="I70"/>
  <c r="I117"/>
  <c r="G21"/>
  <c r="B38"/>
  <c r="G204" s="1"/>
  <c r="B50"/>
  <c r="I207" s="1"/>
  <c r="B21"/>
  <c r="B11"/>
  <c r="B60"/>
  <c r="G213" s="1"/>
  <c r="B30"/>
  <c r="I208" s="1"/>
  <c r="B46"/>
  <c r="B33"/>
  <c r="G218" s="1"/>
  <c r="B26"/>
  <c r="B37"/>
  <c r="B43"/>
  <c r="G192" s="1"/>
  <c r="B54"/>
  <c r="B13"/>
  <c r="G206" s="1"/>
  <c r="B16"/>
  <c r="G198" s="1"/>
  <c r="B17"/>
  <c r="I197" s="1"/>
  <c r="B53"/>
  <c r="G197" s="1"/>
  <c r="B56"/>
  <c r="G211" s="1"/>
  <c r="B40"/>
  <c r="B35"/>
  <c r="I210" s="1"/>
  <c r="B10"/>
  <c r="I190" s="1"/>
  <c r="B45"/>
  <c r="I193" s="1"/>
  <c r="B57"/>
  <c r="B47"/>
  <c r="I198" s="1"/>
  <c r="B6"/>
  <c r="I213" s="1"/>
  <c r="B44"/>
  <c r="G217" s="1"/>
  <c r="B14"/>
  <c r="B42"/>
  <c r="I172" s="1"/>
  <c r="B63"/>
  <c r="B62"/>
  <c r="B36"/>
  <c r="B15"/>
  <c r="I183" s="1"/>
  <c r="B55"/>
  <c r="B52"/>
  <c r="B22"/>
  <c r="B5"/>
  <c r="I205" s="1"/>
  <c r="B64"/>
  <c r="I200" s="1"/>
  <c r="B41"/>
  <c r="I202" s="1"/>
  <c r="B19"/>
  <c r="I194" s="1"/>
  <c r="B29"/>
  <c r="G194" s="1"/>
  <c r="B23"/>
  <c r="B34"/>
  <c r="G210" s="1"/>
  <c r="B20"/>
  <c r="B61"/>
  <c r="I215" s="1"/>
  <c r="B7"/>
  <c r="B27"/>
  <c r="G202" s="1"/>
  <c r="B32"/>
  <c r="B58"/>
  <c r="I217" s="1"/>
  <c r="B51"/>
  <c r="I214" s="1"/>
  <c r="B25"/>
  <c r="B49"/>
  <c r="B18"/>
  <c r="B59"/>
  <c r="I211" s="1"/>
  <c r="B8"/>
  <c r="I196" s="1"/>
  <c r="B12"/>
  <c r="G209" s="1"/>
  <c r="B24"/>
  <c r="B48"/>
  <c r="I216" s="1"/>
  <c r="B28"/>
  <c r="G216" s="1"/>
  <c r="B9"/>
  <c r="G212" s="1"/>
  <c r="B39"/>
  <c r="B31"/>
  <c r="G201" s="1"/>
  <c r="K40" i="125"/>
  <c r="K40" i="112"/>
  <c r="K40" i="101"/>
  <c r="K40" i="95"/>
  <c r="K40" i="89"/>
  <c r="K40" i="137"/>
  <c r="K40" i="127"/>
  <c r="K40" i="105"/>
  <c r="K40" i="90"/>
  <c r="K40" i="133"/>
  <c r="K40" i="130"/>
  <c r="K40" i="143"/>
  <c r="K40" i="135"/>
  <c r="K40" i="126"/>
  <c r="K40" i="117"/>
  <c r="K40" i="114"/>
  <c r="K40" i="109"/>
  <c r="K40" i="103"/>
  <c r="K40" i="97"/>
  <c r="K40" i="106"/>
  <c r="K40" i="93"/>
  <c r="K40" i="107"/>
  <c r="K40" i="132"/>
  <c r="K40" i="138"/>
  <c r="K40" i="145"/>
  <c r="K40" i="104"/>
  <c r="K40" i="134"/>
  <c r="K40" i="120"/>
  <c r="K40" i="139"/>
  <c r="K40" i="86"/>
  <c r="K40" i="99"/>
  <c r="K40" i="110"/>
  <c r="K40" i="113"/>
  <c r="K40" i="102"/>
  <c r="K40" i="122"/>
  <c r="K40" i="140"/>
  <c r="K40" i="115"/>
  <c r="K40" i="142"/>
  <c r="K40" i="3"/>
  <c r="K36" i="143"/>
  <c r="K36" i="140"/>
  <c r="K36" i="139"/>
  <c r="K36" i="138"/>
  <c r="K36" i="137"/>
  <c r="K36" i="135"/>
  <c r="K36" i="132"/>
  <c r="K36" i="133"/>
  <c r="K36" i="134"/>
  <c r="K36" i="130"/>
  <c r="K36" i="127"/>
  <c r="K36" i="126"/>
  <c r="K36" i="125"/>
  <c r="K36" i="122"/>
  <c r="K36" i="120"/>
  <c r="K36" i="117"/>
  <c r="K36" i="115"/>
  <c r="K36" i="114"/>
  <c r="K36" i="113"/>
  <c r="K36" i="112"/>
  <c r="K36" i="110"/>
  <c r="K36" i="109"/>
  <c r="K36" i="107"/>
  <c r="K36" i="106"/>
  <c r="K36" i="104"/>
  <c r="K36" i="105"/>
  <c r="K36" i="103"/>
  <c r="K36" i="102"/>
  <c r="K36" i="101"/>
  <c r="K36" i="99"/>
  <c r="K36" i="97"/>
  <c r="K36" i="145"/>
  <c r="K36" i="95"/>
  <c r="K36" i="93"/>
  <c r="K36" i="90"/>
  <c r="K36" i="89"/>
  <c r="K36" i="3"/>
  <c r="K36" i="86"/>
  <c r="J13" i="141"/>
  <c r="J13" i="138"/>
  <c r="J13" i="140"/>
  <c r="F23" i="143"/>
  <c r="J13" i="128"/>
  <c r="J13" i="135"/>
  <c r="F22" i="141"/>
  <c r="F23" s="1"/>
  <c r="F22" i="142"/>
  <c r="F23" s="1"/>
  <c r="J13"/>
  <c r="J13" i="139"/>
  <c r="F22"/>
  <c r="F23" s="1"/>
  <c r="F22" i="140"/>
  <c r="F23" s="1"/>
  <c r="J13" i="137"/>
  <c r="F22"/>
  <c r="F23" s="1"/>
  <c r="F22" i="138"/>
  <c r="F23" s="1"/>
  <c r="J13" i="133"/>
  <c r="J13" i="136"/>
  <c r="J13" i="131"/>
  <c r="F22" i="135"/>
  <c r="F23" s="1"/>
  <c r="F22" i="136"/>
  <c r="F23" s="1"/>
  <c r="J13" i="132"/>
  <c r="J13" i="134"/>
  <c r="F22" i="133"/>
  <c r="F23" s="1"/>
  <c r="F22" i="134"/>
  <c r="F23" s="1"/>
  <c r="F22" i="131"/>
  <c r="F23" s="1"/>
  <c r="F22" i="132"/>
  <c r="F23" s="1"/>
  <c r="J13" i="125"/>
  <c r="J13" i="127"/>
  <c r="F22" i="129"/>
  <c r="F23" s="1"/>
  <c r="F22" i="130"/>
  <c r="F23" s="1"/>
  <c r="J13"/>
  <c r="J13" i="129"/>
  <c r="F22" i="127"/>
  <c r="F23" s="1"/>
  <c r="F22" i="128"/>
  <c r="F23" s="1"/>
  <c r="J13" i="121"/>
  <c r="J13" i="126"/>
  <c r="F22" i="125"/>
  <c r="F23" s="1"/>
  <c r="F22" i="126"/>
  <c r="F23" s="1"/>
  <c r="J13" i="122"/>
  <c r="F22" i="121"/>
  <c r="F23" s="1"/>
  <c r="F22" i="122"/>
  <c r="F23" s="1"/>
  <c r="J13" i="119"/>
  <c r="F22"/>
  <c r="F23" s="1"/>
  <c r="F22" i="120"/>
  <c r="F23" s="1"/>
  <c r="F22" i="117"/>
  <c r="F23" s="1"/>
  <c r="F22" i="118"/>
  <c r="F23" s="1"/>
  <c r="J13" i="117"/>
  <c r="J13" i="118"/>
  <c r="F22" i="124"/>
  <c r="F23" s="1"/>
  <c r="J13" i="116"/>
  <c r="F26" i="162"/>
  <c r="J14" s="1"/>
  <c r="J13" i="110"/>
  <c r="F22" i="116"/>
  <c r="F23" s="1"/>
  <c r="F22" i="162"/>
  <c r="F23" s="1"/>
  <c r="J13" i="114"/>
  <c r="F22"/>
  <c r="F23" s="1"/>
  <c r="F22" i="115"/>
  <c r="F23" s="1"/>
  <c r="J13" i="113"/>
  <c r="F22" i="112"/>
  <c r="F23" s="1"/>
  <c r="F22" i="113"/>
  <c r="F23" s="1"/>
  <c r="J13" i="108"/>
  <c r="J13" i="102"/>
  <c r="J13" i="112"/>
  <c r="J13" i="101"/>
  <c r="F22" i="110"/>
  <c r="F23" s="1"/>
  <c r="F22" i="111"/>
  <c r="F23" s="1"/>
  <c r="F22" i="108"/>
  <c r="F23" s="1"/>
  <c r="F22" i="109"/>
  <c r="F23" s="1"/>
  <c r="J13" i="106"/>
  <c r="J13" i="105"/>
  <c r="F22" i="106"/>
  <c r="F23" s="1"/>
  <c r="F22" i="107"/>
  <c r="F23" s="1"/>
  <c r="J13" i="99"/>
  <c r="J13" i="104"/>
  <c r="F22"/>
  <c r="F23" s="1"/>
  <c r="F22" i="105"/>
  <c r="F23" s="1"/>
  <c r="F22" i="102"/>
  <c r="F23" s="1"/>
  <c r="F22" i="103"/>
  <c r="F23" s="1"/>
  <c r="J13" i="100"/>
  <c r="J13" i="103"/>
  <c r="J13" i="98"/>
  <c r="F22" i="100"/>
  <c r="F23" s="1"/>
  <c r="F22" i="101"/>
  <c r="F23" s="1"/>
  <c r="J13" i="97"/>
  <c r="F22" i="98"/>
  <c r="F23" s="1"/>
  <c r="F22" i="99"/>
  <c r="F23" s="1"/>
  <c r="F22" i="96"/>
  <c r="F23" s="1"/>
  <c r="F22" i="97"/>
  <c r="F23" s="1"/>
  <c r="J13" i="95"/>
  <c r="J13" i="145"/>
  <c r="J13" i="93"/>
  <c r="F22" i="145"/>
  <c r="F23" s="1"/>
  <c r="F22" i="95"/>
  <c r="F23" s="1"/>
  <c r="F22" i="93"/>
  <c r="F23" s="1"/>
  <c r="F22" i="94"/>
  <c r="F23" s="1"/>
  <c r="F26"/>
  <c r="J14" s="1"/>
  <c r="J13" i="91"/>
  <c r="F26" i="92"/>
  <c r="J14" s="1"/>
  <c r="J13" i="88"/>
  <c r="F26" i="90"/>
  <c r="J14" s="1"/>
  <c r="F22" i="91"/>
  <c r="F23" s="1"/>
  <c r="F22" i="92"/>
  <c r="F23" s="1"/>
  <c r="F22" i="89"/>
  <c r="F23" s="1"/>
  <c r="F22" i="90"/>
  <c r="F23" s="1"/>
  <c r="J13" i="89"/>
  <c r="F22" i="87"/>
  <c r="F23" s="1"/>
  <c r="F22" i="88"/>
  <c r="F23" s="1"/>
  <c r="J13" i="3"/>
  <c r="J13" i="86"/>
  <c r="F22" i="3"/>
  <c r="F23" s="1"/>
  <c r="F22" i="86"/>
  <c r="F23" s="1"/>
  <c r="K36" i="116"/>
  <c r="K36" i="92"/>
  <c r="K36" i="91"/>
  <c r="K36" i="123"/>
  <c r="K36" i="111"/>
  <c r="K36" i="108"/>
  <c r="L36" i="116"/>
  <c r="L36" i="132"/>
  <c r="L36" i="125"/>
  <c r="L36" i="115"/>
  <c r="L36" i="136"/>
  <c r="L36" i="109"/>
  <c r="L36" i="101"/>
  <c r="L36" i="143"/>
  <c r="L36" i="112"/>
  <c r="L36" i="128"/>
  <c r="L36" i="107"/>
  <c r="L36" i="95"/>
  <c r="L36" i="127"/>
  <c r="L36" i="90"/>
  <c r="L36" i="86"/>
  <c r="L36" i="3"/>
  <c r="K36" i="136"/>
  <c r="K36" i="142"/>
  <c r="K36" i="88"/>
  <c r="K36" i="141"/>
  <c r="K36" i="128"/>
  <c r="L36" i="162"/>
  <c r="L36" i="138"/>
  <c r="L36" i="126"/>
  <c r="L36" i="119"/>
  <c r="L36" i="140"/>
  <c r="L36" i="123"/>
  <c r="L36" i="102"/>
  <c r="L36" i="94"/>
  <c r="L36" i="113"/>
  <c r="L36" i="137"/>
  <c r="L36" i="124"/>
  <c r="L36" i="105"/>
  <c r="L36" i="89"/>
  <c r="L36" i="91"/>
  <c r="L36" i="142"/>
  <c r="K36" i="131"/>
  <c r="K36" i="94"/>
  <c r="K36" i="87"/>
  <c r="K36" i="119"/>
  <c r="K36" i="100"/>
  <c r="L36" i="133"/>
  <c r="L36" i="110"/>
  <c r="L36" i="130"/>
  <c r="L36" i="121"/>
  <c r="L36" i="108"/>
  <c r="L36" i="118"/>
  <c r="L36" i="103"/>
  <c r="L36" i="145"/>
  <c r="L36" i="139"/>
  <c r="L36" i="98"/>
  <c r="L36" i="117"/>
  <c r="L36" i="134"/>
  <c r="L36" i="135"/>
  <c r="L36" i="93"/>
  <c r="L36" i="87"/>
  <c r="K36" i="129"/>
  <c r="K36" i="162"/>
  <c r="K36" i="124"/>
  <c r="K36" i="118"/>
  <c r="K36" i="121"/>
  <c r="K36" i="98"/>
  <c r="L36" i="111"/>
  <c r="L36" i="131"/>
  <c r="L36" i="122"/>
  <c r="L36" i="114"/>
  <c r="L36" i="129"/>
  <c r="L36" i="104"/>
  <c r="L36" i="100"/>
  <c r="L36" i="141"/>
  <c r="L36" i="99"/>
  <c r="L36" i="120"/>
  <c r="L36" i="106"/>
  <c r="L36" i="92"/>
  <c r="L36" i="97"/>
  <c r="L36" i="88"/>
  <c r="K36" i="96"/>
  <c r="L36"/>
  <c r="K40" i="123"/>
  <c r="K40" i="124"/>
  <c r="K40" i="131"/>
  <c r="K40" i="119"/>
  <c r="K40" i="162"/>
  <c r="K40" i="111"/>
  <c r="K40" i="136"/>
  <c r="K40" i="108"/>
  <c r="K40" i="91"/>
  <c r="K40" i="94"/>
  <c r="K40" i="88"/>
  <c r="K40" i="92"/>
  <c r="K40" i="118"/>
  <c r="K40" i="128"/>
  <c r="K40" i="100"/>
  <c r="K40" i="141"/>
  <c r="K40" i="116"/>
  <c r="K40" i="129"/>
  <c r="K40" i="121"/>
  <c r="K40" i="87"/>
  <c r="K40" i="98"/>
  <c r="K40" i="96"/>
  <c r="J14" i="143"/>
  <c r="J14" i="142"/>
  <c r="L40"/>
  <c r="L40" i="143"/>
  <c r="J14" i="141"/>
  <c r="L40" i="140"/>
  <c r="L40" i="141"/>
  <c r="J14" i="138"/>
  <c r="J14" i="140"/>
  <c r="L40" i="138"/>
  <c r="L40" i="139"/>
  <c r="J14"/>
  <c r="J14" i="136"/>
  <c r="J14" i="137"/>
  <c r="L40" i="136"/>
  <c r="L40" i="137"/>
  <c r="J14" i="130"/>
  <c r="J14" i="132"/>
  <c r="J14" i="134"/>
  <c r="J14" i="118"/>
  <c r="J14" i="135"/>
  <c r="L40" i="134"/>
  <c r="L40" i="135"/>
  <c r="J14" i="133"/>
  <c r="L40" i="132"/>
  <c r="L40" i="133"/>
  <c r="L40" i="130"/>
  <c r="L40" i="131"/>
  <c r="J14"/>
  <c r="L40" i="128"/>
  <c r="L40" i="129"/>
  <c r="J14" i="128"/>
  <c r="J14" i="129"/>
  <c r="J14" i="126"/>
  <c r="J14" i="125"/>
  <c r="L40" i="126"/>
  <c r="L40" i="127"/>
  <c r="J14" i="122"/>
  <c r="J14" i="127"/>
  <c r="L40" i="122"/>
  <c r="L40" i="125"/>
  <c r="J13" i="120"/>
  <c r="L40"/>
  <c r="L40" i="121"/>
  <c r="J14"/>
  <c r="L40" i="118"/>
  <c r="L40" i="119"/>
  <c r="J14"/>
  <c r="J14" i="117"/>
  <c r="L40" i="124"/>
  <c r="L40" i="117"/>
  <c r="J13" i="124"/>
  <c r="J14"/>
  <c r="F22" i="123"/>
  <c r="F23" s="1"/>
  <c r="F26"/>
  <c r="J14" s="1"/>
  <c r="L40" i="162"/>
  <c r="L40" i="123"/>
  <c r="J14" i="113"/>
  <c r="J13" i="115"/>
  <c r="J14"/>
  <c r="L40"/>
  <c r="L40" i="116"/>
  <c r="J14"/>
  <c r="L40" i="113"/>
  <c r="L40" i="114"/>
  <c r="J14"/>
  <c r="L40" i="111"/>
  <c r="L40" i="112"/>
  <c r="J14"/>
  <c r="J13" i="111"/>
  <c r="J14"/>
  <c r="J14" i="110"/>
  <c r="L40" i="109"/>
  <c r="L40" i="110"/>
  <c r="J13" i="109"/>
  <c r="J14"/>
  <c r="J13" i="107"/>
  <c r="J14"/>
  <c r="L40"/>
  <c r="L40" i="108"/>
  <c r="J14"/>
  <c r="J14" i="105"/>
  <c r="L40"/>
  <c r="L40" i="106"/>
  <c r="J14"/>
  <c r="J14" i="103"/>
  <c r="J14" i="104"/>
  <c r="L40" i="103"/>
  <c r="L40" i="104"/>
  <c r="J14" i="101"/>
  <c r="L40"/>
  <c r="L40" i="102"/>
  <c r="J14"/>
  <c r="J14" i="100"/>
  <c r="J14" i="99"/>
  <c r="L40"/>
  <c r="L40" i="100"/>
  <c r="J14" i="97"/>
  <c r="J14" i="98"/>
  <c r="L40" i="97"/>
  <c r="L40" i="98"/>
  <c r="J14" i="89"/>
  <c r="J14" i="91"/>
  <c r="J14" i="93"/>
  <c r="J14" i="145"/>
  <c r="L40"/>
  <c r="L40" i="95"/>
  <c r="J14"/>
  <c r="L40" i="93"/>
  <c r="L40" i="94"/>
  <c r="L40" i="91"/>
  <c r="L40" i="92"/>
  <c r="L40" i="89"/>
  <c r="L40" i="90"/>
  <c r="J14" i="3"/>
  <c r="J13" i="87"/>
  <c r="J14"/>
  <c r="J14" i="88"/>
  <c r="L40" i="87"/>
  <c r="L40" i="88"/>
  <c r="J14" i="86"/>
  <c r="L40" i="3"/>
  <c r="L40" i="86"/>
  <c r="AF14" i="160"/>
  <c r="J13" i="96"/>
  <c r="L40"/>
  <c r="M48" i="160"/>
  <c r="AB48"/>
  <c r="M58"/>
  <c r="AB58"/>
  <c r="M11"/>
  <c r="AB11"/>
  <c r="M64"/>
  <c r="AB64"/>
  <c r="M38"/>
  <c r="AB38"/>
  <c r="M9"/>
  <c r="AB9"/>
  <c r="M25"/>
  <c r="AB25"/>
  <c r="M52"/>
  <c r="AB52"/>
  <c r="M12"/>
  <c r="AB12"/>
  <c r="M63"/>
  <c r="AB63"/>
  <c r="M41"/>
  <c r="AB41"/>
  <c r="M27"/>
  <c r="AB27"/>
  <c r="M65"/>
  <c r="AB65"/>
  <c r="M35"/>
  <c r="AB35"/>
  <c r="M51"/>
  <c r="AB51"/>
  <c r="M40"/>
  <c r="AB40"/>
  <c r="M18"/>
  <c r="AB18"/>
  <c r="M17"/>
  <c r="AB17"/>
  <c r="M10"/>
  <c r="AB10"/>
  <c r="M30"/>
  <c r="AB30"/>
  <c r="M36"/>
  <c r="AB36"/>
  <c r="M28"/>
  <c r="AB28"/>
  <c r="M13"/>
  <c r="AB13"/>
  <c r="M16"/>
  <c r="AB16"/>
  <c r="M62"/>
  <c r="AB62"/>
  <c r="M14"/>
  <c r="AB14"/>
  <c r="M42"/>
  <c r="AB42"/>
  <c r="M37"/>
  <c r="AB37"/>
  <c r="M61"/>
  <c r="AB61"/>
  <c r="M21"/>
  <c r="AB21"/>
  <c r="M46"/>
  <c r="AB46"/>
  <c r="M50"/>
  <c r="AB50"/>
  <c r="M66"/>
  <c r="AB66"/>
  <c r="M33"/>
  <c r="AB33"/>
  <c r="M59"/>
  <c r="AB59"/>
  <c r="M53"/>
  <c r="AB53"/>
  <c r="M57"/>
  <c r="AB57"/>
  <c r="M67"/>
  <c r="AB67"/>
  <c r="M55"/>
  <c r="AB55"/>
  <c r="M39"/>
  <c r="AB39"/>
  <c r="M47"/>
  <c r="AB47"/>
  <c r="M7"/>
  <c r="AB7"/>
  <c r="M26"/>
  <c r="AB26"/>
  <c r="M34"/>
  <c r="AB34"/>
  <c r="M23"/>
  <c r="AB23"/>
  <c r="M32"/>
  <c r="AB32"/>
  <c r="M60"/>
  <c r="AB60"/>
  <c r="M8"/>
  <c r="AB8"/>
  <c r="M54"/>
  <c r="AB54"/>
  <c r="M20"/>
  <c r="AB20"/>
  <c r="M43"/>
  <c r="AB43"/>
  <c r="M49"/>
  <c r="AB49"/>
  <c r="M15"/>
  <c r="AB15"/>
  <c r="M45"/>
  <c r="AB45"/>
  <c r="M22"/>
  <c r="AB22"/>
  <c r="M24"/>
  <c r="AB24"/>
  <c r="M56"/>
  <c r="AB56"/>
  <c r="M44"/>
  <c r="AB44"/>
  <c r="M29"/>
  <c r="AB29"/>
  <c r="M31"/>
  <c r="AD19"/>
  <c r="B51" i="149"/>
  <c r="B33"/>
  <c r="G171" i="163" l="1"/>
  <c r="I195"/>
  <c r="G158"/>
  <c r="G215"/>
  <c r="J215" s="1"/>
  <c r="G187"/>
  <c r="G199"/>
  <c r="I186"/>
  <c r="G193"/>
  <c r="J193" s="1"/>
  <c r="I154"/>
  <c r="G200"/>
  <c r="J200" s="1"/>
  <c r="I152"/>
  <c r="G196"/>
  <c r="J196" s="1"/>
  <c r="J216"/>
  <c r="J217"/>
  <c r="J213"/>
  <c r="G168"/>
  <c r="I204"/>
  <c r="G151"/>
  <c r="I206"/>
  <c r="G186"/>
  <c r="I199"/>
  <c r="G173"/>
  <c r="I209"/>
  <c r="I163"/>
  <c r="I203"/>
  <c r="I164"/>
  <c r="G205"/>
  <c r="J205" s="1"/>
  <c r="I148"/>
  <c r="G208"/>
  <c r="I173"/>
  <c r="I201"/>
  <c r="G148"/>
  <c r="G195"/>
  <c r="I161"/>
  <c r="G203"/>
  <c r="G169"/>
  <c r="G207"/>
  <c r="J207" s="1"/>
  <c r="I178"/>
  <c r="I212"/>
  <c r="I149"/>
  <c r="I218"/>
  <c r="J218" s="1"/>
  <c r="I162"/>
  <c r="I192"/>
  <c r="G183"/>
  <c r="J183" s="1"/>
  <c r="G214"/>
  <c r="J214" s="1"/>
  <c r="I174"/>
  <c r="I187"/>
  <c r="I159"/>
  <c r="G184"/>
  <c r="G155"/>
  <c r="I189"/>
  <c r="I175"/>
  <c r="G185"/>
  <c r="G125"/>
  <c r="G181"/>
  <c r="I171"/>
  <c r="I185"/>
  <c r="G157"/>
  <c r="I184"/>
  <c r="G162"/>
  <c r="I181"/>
  <c r="I153"/>
  <c r="G189"/>
  <c r="G111"/>
  <c r="I176"/>
  <c r="I136"/>
  <c r="G121"/>
  <c r="I170"/>
  <c r="G109"/>
  <c r="I151"/>
  <c r="G138"/>
  <c r="I166"/>
  <c r="I134"/>
  <c r="I146"/>
  <c r="G141"/>
  <c r="G174"/>
  <c r="I128"/>
  <c r="I137"/>
  <c r="G172"/>
  <c r="G156"/>
  <c r="G144"/>
  <c r="I158"/>
  <c r="G143"/>
  <c r="G140"/>
  <c r="G170"/>
  <c r="I111"/>
  <c r="G146"/>
  <c r="G178"/>
  <c r="I124"/>
  <c r="G175"/>
  <c r="I139"/>
  <c r="G113"/>
  <c r="G160"/>
  <c r="I114"/>
  <c r="G164"/>
  <c r="I120"/>
  <c r="I169"/>
  <c r="G139"/>
  <c r="G179"/>
  <c r="G149"/>
  <c r="I115"/>
  <c r="G165"/>
  <c r="I160"/>
  <c r="I138"/>
  <c r="I168"/>
  <c r="I140"/>
  <c r="G134"/>
  <c r="I155"/>
  <c r="I112"/>
  <c r="G163"/>
  <c r="I110"/>
  <c r="G176"/>
  <c r="G110"/>
  <c r="I156"/>
  <c r="I133"/>
  <c r="I157"/>
  <c r="G122"/>
  <c r="G154"/>
  <c r="G129"/>
  <c r="I144"/>
  <c r="G161"/>
  <c r="G159"/>
  <c r="I143"/>
  <c r="G118"/>
  <c r="I167"/>
  <c r="I125"/>
  <c r="I179"/>
  <c r="G116"/>
  <c r="I165"/>
  <c r="G153"/>
  <c r="I141"/>
  <c r="G114"/>
  <c r="G152"/>
  <c r="G167"/>
  <c r="G136"/>
  <c r="G100"/>
  <c r="G123"/>
  <c r="I80"/>
  <c r="G103"/>
  <c r="G84"/>
  <c r="I116"/>
  <c r="I99"/>
  <c r="I113"/>
  <c r="G86"/>
  <c r="I121"/>
  <c r="I81"/>
  <c r="G127"/>
  <c r="G87"/>
  <c r="I126"/>
  <c r="I93"/>
  <c r="G132"/>
  <c r="I86"/>
  <c r="G115"/>
  <c r="I71"/>
  <c r="I106"/>
  <c r="I88"/>
  <c r="I127"/>
  <c r="G93"/>
  <c r="G128"/>
  <c r="G71"/>
  <c r="I107"/>
  <c r="I68"/>
  <c r="G106"/>
  <c r="G81"/>
  <c r="I122"/>
  <c r="G89"/>
  <c r="I132"/>
  <c r="G79"/>
  <c r="I119"/>
  <c r="I82"/>
  <c r="I118"/>
  <c r="I65"/>
  <c r="G130"/>
  <c r="I69"/>
  <c r="G105"/>
  <c r="G72"/>
  <c r="I108"/>
  <c r="I85"/>
  <c r="G107"/>
  <c r="G85"/>
  <c r="I103"/>
  <c r="G94"/>
  <c r="G112"/>
  <c r="G70"/>
  <c r="G124"/>
  <c r="G78"/>
  <c r="G119"/>
  <c r="G91"/>
  <c r="I130"/>
  <c r="I96"/>
  <c r="G133"/>
  <c r="G80"/>
  <c r="I123"/>
  <c r="G90"/>
  <c r="I105"/>
  <c r="G65"/>
  <c r="I129"/>
  <c r="G66"/>
  <c r="I109"/>
  <c r="I89"/>
  <c r="G120"/>
  <c r="I83"/>
  <c r="G108"/>
  <c r="I73"/>
  <c r="G117"/>
  <c r="G69"/>
  <c r="G126"/>
  <c r="G82"/>
  <c r="I98"/>
  <c r="I84"/>
  <c r="G99"/>
  <c r="G77"/>
  <c r="I100"/>
  <c r="G56"/>
  <c r="I101"/>
  <c r="I74"/>
  <c r="G98"/>
  <c r="I66"/>
  <c r="G101"/>
  <c r="I79"/>
  <c r="I97"/>
  <c r="I87"/>
  <c r="G97"/>
  <c r="G76"/>
  <c r="G96"/>
  <c r="I40"/>
  <c r="G67"/>
  <c r="I10"/>
  <c r="I77"/>
  <c r="I62"/>
  <c r="G88"/>
  <c r="I60"/>
  <c r="I72"/>
  <c r="G51"/>
  <c r="G74"/>
  <c r="I42"/>
  <c r="I76"/>
  <c r="I8"/>
  <c r="G75"/>
  <c r="I56"/>
  <c r="I67"/>
  <c r="G10"/>
  <c r="I75"/>
  <c r="G45"/>
  <c r="I78"/>
  <c r="I61"/>
  <c r="I94"/>
  <c r="I26"/>
  <c r="G83"/>
  <c r="I63"/>
  <c r="I91"/>
  <c r="I52"/>
  <c r="G73"/>
  <c r="I59"/>
  <c r="I90"/>
  <c r="I49"/>
  <c r="G68"/>
  <c r="I35"/>
  <c r="G61"/>
  <c r="G35"/>
  <c r="G62"/>
  <c r="G11"/>
  <c r="G54"/>
  <c r="G37"/>
  <c r="I51"/>
  <c r="I33"/>
  <c r="I54"/>
  <c r="G42"/>
  <c r="I58"/>
  <c r="I25"/>
  <c r="I55"/>
  <c r="I45"/>
  <c r="I53"/>
  <c r="I34"/>
  <c r="G53"/>
  <c r="I18"/>
  <c r="G63"/>
  <c r="I30"/>
  <c r="G55"/>
  <c r="G60"/>
  <c r="G49"/>
  <c r="I31"/>
  <c r="G58"/>
  <c r="G52"/>
  <c r="G48"/>
  <c r="G59"/>
  <c r="I48"/>
  <c r="I9"/>
  <c r="G26"/>
  <c r="I43"/>
  <c r="I14"/>
  <c r="I21"/>
  <c r="G33"/>
  <c r="I28"/>
  <c r="I29"/>
  <c r="I19"/>
  <c r="I6"/>
  <c r="G25"/>
  <c r="G12"/>
  <c r="I13"/>
  <c r="G7"/>
  <c r="G18"/>
  <c r="I37"/>
  <c r="I7"/>
  <c r="G38"/>
  <c r="G43"/>
  <c r="G13"/>
  <c r="I44"/>
  <c r="G36"/>
  <c r="I16"/>
  <c r="I23"/>
  <c r="G19"/>
  <c r="G30"/>
  <c r="G28"/>
  <c r="I36"/>
  <c r="I11"/>
  <c r="G31"/>
  <c r="G23"/>
  <c r="G32"/>
  <c r="I12"/>
  <c r="G41"/>
  <c r="G44"/>
  <c r="G29"/>
  <c r="I32"/>
  <c r="G14"/>
  <c r="G15"/>
  <c r="I39"/>
  <c r="G46"/>
  <c r="I24"/>
  <c r="G9"/>
  <c r="I38"/>
  <c r="I15"/>
  <c r="G22"/>
  <c r="G6"/>
  <c r="I46"/>
  <c r="G34"/>
  <c r="G27"/>
  <c r="I5"/>
  <c r="G40"/>
  <c r="I22"/>
  <c r="G8"/>
  <c r="I27"/>
  <c r="G16"/>
  <c r="I41"/>
  <c r="G39"/>
  <c r="G5"/>
  <c r="G24"/>
  <c r="K12" i="143"/>
  <c r="K12" i="139"/>
  <c r="K12" i="140"/>
  <c r="K12" i="138"/>
  <c r="K12" i="135"/>
  <c r="K12" i="137"/>
  <c r="K12" i="134"/>
  <c r="K12" i="133"/>
  <c r="K12" i="132"/>
  <c r="K12" i="130"/>
  <c r="K12" i="127"/>
  <c r="K12" i="126"/>
  <c r="K12" i="122"/>
  <c r="K12" i="125"/>
  <c r="K12" i="120"/>
  <c r="K12" i="114"/>
  <c r="K12" i="113"/>
  <c r="K12" i="117"/>
  <c r="K12" i="112"/>
  <c r="K12" i="115"/>
  <c r="K12" i="109"/>
  <c r="K12" i="110"/>
  <c r="K12" i="107"/>
  <c r="K12" i="106"/>
  <c r="K12" i="105"/>
  <c r="K12" i="104"/>
  <c r="K12" i="103"/>
  <c r="K12" i="102"/>
  <c r="K12" i="101"/>
  <c r="K12" i="99"/>
  <c r="K12" i="95"/>
  <c r="K12" i="97"/>
  <c r="K12" i="145"/>
  <c r="K12" i="93"/>
  <c r="K12" i="90"/>
  <c r="K12" i="89"/>
  <c r="K12" i="86"/>
  <c r="K12" i="3"/>
  <c r="K37" i="143"/>
  <c r="K12" i="98"/>
  <c r="L12" i="122"/>
  <c r="K12" i="94"/>
  <c r="K12" i="129"/>
  <c r="K12" i="123"/>
  <c r="K12" i="119"/>
  <c r="K12" i="88"/>
  <c r="K12" i="108"/>
  <c r="K12" i="141"/>
  <c r="K12" i="128"/>
  <c r="K12" i="100"/>
  <c r="K12" i="116"/>
  <c r="K12" i="136"/>
  <c r="K12" i="91"/>
  <c r="K12" i="96"/>
  <c r="K12" i="162"/>
  <c r="K12" i="118"/>
  <c r="K12" i="111"/>
  <c r="K12" i="124"/>
  <c r="K12" i="142"/>
  <c r="K12" i="92"/>
  <c r="K12" i="131"/>
  <c r="K12" i="121"/>
  <c r="K12" i="87"/>
  <c r="K37" i="139"/>
  <c r="K37" i="140"/>
  <c r="K37" i="135"/>
  <c r="K37" i="138"/>
  <c r="K37" i="137"/>
  <c r="K37" i="133"/>
  <c r="K37" i="134"/>
  <c r="K37" i="132"/>
  <c r="K37" i="130"/>
  <c r="K37" i="127"/>
  <c r="K37" i="126"/>
  <c r="K37" i="122"/>
  <c r="K37" i="125"/>
  <c r="K37" i="120"/>
  <c r="K37" i="117"/>
  <c r="K37" i="114"/>
  <c r="K37" i="115"/>
  <c r="K37" i="112"/>
  <c r="K37" i="113"/>
  <c r="K37" i="110"/>
  <c r="K37" i="109"/>
  <c r="K37" i="107"/>
  <c r="K37" i="106"/>
  <c r="K37" i="104"/>
  <c r="K37" i="105"/>
  <c r="K37" i="103"/>
  <c r="K37" i="102"/>
  <c r="K37" i="101"/>
  <c r="K37" i="99"/>
  <c r="K37" i="97"/>
  <c r="K37" i="95"/>
  <c r="K37" i="145"/>
  <c r="K37" i="93"/>
  <c r="K37" i="90"/>
  <c r="K37" i="89"/>
  <c r="K37" i="3"/>
  <c r="K37" i="86"/>
  <c r="L12" i="119"/>
  <c r="L12" i="126"/>
  <c r="L12" i="128"/>
  <c r="L12" i="134"/>
  <c r="L12" i="106"/>
  <c r="L12" i="115"/>
  <c r="L12" i="123"/>
  <c r="L12" i="98"/>
  <c r="L12" i="111"/>
  <c r="L12" i="114"/>
  <c r="L12" i="100"/>
  <c r="L12" i="121"/>
  <c r="L12" i="131"/>
  <c r="L12" i="142"/>
  <c r="L12" i="89"/>
  <c r="L12" i="95"/>
  <c r="L12" i="117"/>
  <c r="L12" i="90"/>
  <c r="L12" i="101"/>
  <c r="L12" i="112"/>
  <c r="L12" i="129"/>
  <c r="L12" i="132"/>
  <c r="L12" i="136"/>
  <c r="L12" i="96"/>
  <c r="L12" i="86"/>
  <c r="L12" i="88"/>
  <c r="L12" i="92"/>
  <c r="L12" i="94"/>
  <c r="L12" i="145"/>
  <c r="L12" i="97"/>
  <c r="L12" i="99"/>
  <c r="L12" i="104"/>
  <c r="L12" i="105"/>
  <c r="L12" i="108"/>
  <c r="L12" i="110"/>
  <c r="L12" i="113"/>
  <c r="L12" i="162"/>
  <c r="L12" i="124"/>
  <c r="L12" i="118"/>
  <c r="L12" i="120"/>
  <c r="L12" i="130"/>
  <c r="L12" i="139"/>
  <c r="L12" i="141"/>
  <c r="L12" i="143"/>
  <c r="K37" i="87"/>
  <c r="K37" i="131"/>
  <c r="K37" i="128"/>
  <c r="K37" i="91"/>
  <c r="K37" i="162"/>
  <c r="L37" i="134"/>
  <c r="L37" i="143"/>
  <c r="L37" i="137"/>
  <c r="L37" i="127"/>
  <c r="L37" i="123"/>
  <c r="L37" i="119"/>
  <c r="L37" i="132"/>
  <c r="L37" i="138"/>
  <c r="L37" i="108"/>
  <c r="L37" i="145"/>
  <c r="L37" i="125"/>
  <c r="L37" i="90"/>
  <c r="L37" i="162"/>
  <c r="L37" i="95"/>
  <c r="L37" i="87"/>
  <c r="K37" i="119"/>
  <c r="K37" i="118"/>
  <c r="K37" i="92"/>
  <c r="K37" i="141"/>
  <c r="K37" i="121"/>
  <c r="K37" i="88"/>
  <c r="L37" i="135"/>
  <c r="L37" i="112"/>
  <c r="L37" i="139"/>
  <c r="L37" i="128"/>
  <c r="L37" i="124"/>
  <c r="L37" i="122"/>
  <c r="L37" i="106"/>
  <c r="L37" i="105"/>
  <c r="L37" i="115"/>
  <c r="L37" i="100"/>
  <c r="L37" i="131"/>
  <c r="L37" i="91"/>
  <c r="L37" i="94"/>
  <c r="L37" i="98"/>
  <c r="L37" i="93"/>
  <c r="L37" i="96"/>
  <c r="K37" i="116"/>
  <c r="K37" i="108"/>
  <c r="K37" i="136"/>
  <c r="K37" i="100"/>
  <c r="K37" i="94"/>
  <c r="K37" i="129"/>
  <c r="L37" i="140"/>
  <c r="L37" i="113"/>
  <c r="L37" i="141"/>
  <c r="L37" i="129"/>
  <c r="L37" i="118"/>
  <c r="L37" i="133"/>
  <c r="L37" i="107"/>
  <c r="L37" i="114"/>
  <c r="L37" i="121"/>
  <c r="L37" i="101"/>
  <c r="L37" i="86"/>
  <c r="L37" i="99"/>
  <c r="L37" i="110"/>
  <c r="L37" i="104"/>
  <c r="L37" i="97"/>
  <c r="L37" i="3"/>
  <c r="K37" i="111"/>
  <c r="K37" i="98"/>
  <c r="K37" i="142"/>
  <c r="K37" i="124"/>
  <c r="K37" i="123"/>
  <c r="L37" i="117"/>
  <c r="L37" i="142"/>
  <c r="L37" i="136"/>
  <c r="L37" i="120"/>
  <c r="L37" i="109"/>
  <c r="L37" i="111"/>
  <c r="L37" i="130"/>
  <c r="L37" i="126"/>
  <c r="L37" i="102"/>
  <c r="L37" i="89"/>
  <c r="L37" i="103"/>
  <c r="L37" i="88"/>
  <c r="L37" i="116"/>
  <c r="L37" i="92"/>
  <c r="K37" i="96"/>
  <c r="L12" i="116"/>
  <c r="L12" i="125"/>
  <c r="L12" i="127"/>
  <c r="L12" i="135"/>
  <c r="L12" i="3"/>
  <c r="L12" i="87"/>
  <c r="L12" i="91"/>
  <c r="L12" i="93"/>
  <c r="L12" i="102"/>
  <c r="L12" i="103"/>
  <c r="L12" i="107"/>
  <c r="L12" i="109"/>
  <c r="L12" i="133"/>
  <c r="L12" i="137"/>
  <c r="L12" i="138"/>
  <c r="L12" i="140"/>
  <c r="AF67" i="160"/>
  <c r="AF57"/>
  <c r="AF37"/>
  <c r="AF44"/>
  <c r="AF56"/>
  <c r="AF59"/>
  <c r="AF36"/>
  <c r="AF50"/>
  <c r="AF11"/>
  <c r="AF66"/>
  <c r="AF62"/>
  <c r="AF16"/>
  <c r="AF30"/>
  <c r="AF58"/>
  <c r="AF46"/>
  <c r="AF17"/>
  <c r="AF40"/>
  <c r="AF48"/>
  <c r="AF51"/>
  <c r="AF35"/>
  <c r="AF41"/>
  <c r="AF9"/>
  <c r="AF65"/>
  <c r="AF27"/>
  <c r="AF38"/>
  <c r="AF29"/>
  <c r="AF34"/>
  <c r="AF21"/>
  <c r="AF53"/>
  <c r="AF61"/>
  <c r="AF22"/>
  <c r="AF42"/>
  <c r="AF63"/>
  <c r="AF12"/>
  <c r="AF26"/>
  <c r="AF33"/>
  <c r="AF64"/>
  <c r="AF52"/>
  <c r="AF24"/>
  <c r="AF7"/>
  <c r="AF45"/>
  <c r="AF13"/>
  <c r="AF15"/>
  <c r="AF49"/>
  <c r="AF47"/>
  <c r="AF25"/>
  <c r="AF28"/>
  <c r="AF10"/>
  <c r="AF31"/>
  <c r="AF43"/>
  <c r="AF20"/>
  <c r="AF18"/>
  <c r="AF54"/>
  <c r="J14" i="96"/>
  <c r="AF39" i="160"/>
  <c r="AF8"/>
  <c r="AF60"/>
  <c r="AF32"/>
  <c r="J182" i="163"/>
  <c r="AF55" i="160"/>
  <c r="AF23"/>
  <c r="AD27"/>
  <c r="AD24"/>
  <c r="AD39"/>
  <c r="AD21"/>
  <c r="AD52"/>
  <c r="AD40"/>
  <c r="AD33"/>
  <c r="AD9"/>
  <c r="AD12"/>
  <c r="AD20"/>
  <c r="AD38"/>
  <c r="AD14"/>
  <c r="AD18"/>
  <c r="AD10"/>
  <c r="AD67"/>
  <c r="AD29"/>
  <c r="AD63"/>
  <c r="AD26"/>
  <c r="AD31"/>
  <c r="AD32"/>
  <c r="AD57"/>
  <c r="AD53"/>
  <c r="AD42"/>
  <c r="AD49"/>
  <c r="AD8"/>
  <c r="AD51"/>
  <c r="AD65"/>
  <c r="AD46"/>
  <c r="AD36"/>
  <c r="AD28"/>
  <c r="AD62"/>
  <c r="AD34"/>
  <c r="AD15"/>
  <c r="AD23"/>
  <c r="AD59"/>
  <c r="AD43"/>
  <c r="AD50"/>
  <c r="AD30"/>
  <c r="AD44"/>
  <c r="AD7"/>
  <c r="AD55"/>
  <c r="AD37"/>
  <c r="AD25"/>
  <c r="AD13"/>
  <c r="AD66"/>
  <c r="AD17"/>
  <c r="AD41"/>
  <c r="AD56"/>
  <c r="AD22"/>
  <c r="AD47"/>
  <c r="AD60"/>
  <c r="AD35"/>
  <c r="AD61"/>
  <c r="AD64"/>
  <c r="AD45"/>
  <c r="AD54"/>
  <c r="AD48"/>
  <c r="AD11"/>
  <c r="AD58"/>
  <c r="AD16"/>
  <c r="J197" i="163"/>
  <c r="J211"/>
  <c r="J201"/>
  <c r="J190"/>
  <c r="J202"/>
  <c r="J191"/>
  <c r="J194"/>
  <c r="J198"/>
  <c r="J47"/>
  <c r="C8"/>
  <c r="C12"/>
  <c r="C16"/>
  <c r="C20"/>
  <c r="C24"/>
  <c r="C28"/>
  <c r="C32"/>
  <c r="C36"/>
  <c r="C41"/>
  <c r="C45"/>
  <c r="C48"/>
  <c r="C52"/>
  <c r="C56"/>
  <c r="C60"/>
  <c r="C64"/>
  <c r="C5"/>
  <c r="C9"/>
  <c r="C13"/>
  <c r="C17"/>
  <c r="C21"/>
  <c r="C25"/>
  <c r="C29"/>
  <c r="C33"/>
  <c r="C37"/>
  <c r="C42"/>
  <c r="C46"/>
  <c r="C49"/>
  <c r="C53"/>
  <c r="C57"/>
  <c r="C61"/>
  <c r="C65"/>
  <c r="C6"/>
  <c r="C10"/>
  <c r="C14"/>
  <c r="C18"/>
  <c r="C22"/>
  <c r="C26"/>
  <c r="C30"/>
  <c r="C34"/>
  <c r="C38"/>
  <c r="C43"/>
  <c r="C39"/>
  <c r="C50"/>
  <c r="C54"/>
  <c r="C58"/>
  <c r="C62"/>
  <c r="C7"/>
  <c r="C11"/>
  <c r="C15"/>
  <c r="C19"/>
  <c r="C23"/>
  <c r="C27"/>
  <c r="C31"/>
  <c r="C35"/>
  <c r="C40"/>
  <c r="C44"/>
  <c r="C47"/>
  <c r="C51"/>
  <c r="C55"/>
  <c r="C59"/>
  <c r="C63"/>
  <c r="AF19" i="160"/>
  <c r="J195" i="163" l="1"/>
  <c r="J185"/>
  <c r="J186"/>
  <c r="J199"/>
  <c r="J168"/>
  <c r="J187"/>
  <c r="J189"/>
  <c r="J184"/>
  <c r="J75"/>
  <c r="J181"/>
  <c r="J175"/>
  <c r="J111"/>
  <c r="J78"/>
  <c r="J32"/>
  <c r="J46"/>
  <c r="J27"/>
  <c r="K13" i="143"/>
  <c r="K14" i="140"/>
  <c r="K14" i="143"/>
  <c r="K13" i="139"/>
  <c r="K13" i="140"/>
  <c r="K14" i="139"/>
  <c r="K13" i="138"/>
  <c r="K14"/>
  <c r="K13" i="137"/>
  <c r="K14"/>
  <c r="K14" i="135"/>
  <c r="K13"/>
  <c r="K13" i="134"/>
  <c r="K14" i="133"/>
  <c r="K14" i="130"/>
  <c r="K13" i="132"/>
  <c r="K13" i="133"/>
  <c r="K14" i="134"/>
  <c r="K14" i="127"/>
  <c r="K14" i="132"/>
  <c r="K13" i="130"/>
  <c r="K13" i="127"/>
  <c r="K13" i="126"/>
  <c r="K14" i="125"/>
  <c r="K14" i="126"/>
  <c r="K13" i="125"/>
  <c r="K13" i="122"/>
  <c r="K14" i="120"/>
  <c r="K14" i="117"/>
  <c r="K14" i="122"/>
  <c r="K14" i="114"/>
  <c r="K13" i="120"/>
  <c r="K13" i="117"/>
  <c r="K13" i="114"/>
  <c r="K13" i="115"/>
  <c r="K13" i="113"/>
  <c r="K14" i="115"/>
  <c r="K14" i="112"/>
  <c r="K14" i="113"/>
  <c r="K13" i="109"/>
  <c r="K13" i="112"/>
  <c r="K13" i="110"/>
  <c r="K14"/>
  <c r="K14" i="106"/>
  <c r="K14" i="109"/>
  <c r="K14" i="107"/>
  <c r="K13"/>
  <c r="K13" i="106"/>
  <c r="K13" i="105"/>
  <c r="K14" i="104"/>
  <c r="K13"/>
  <c r="K14" i="101"/>
  <c r="K14" i="105"/>
  <c r="K14" i="102"/>
  <c r="K13" i="103"/>
  <c r="K13" i="102"/>
  <c r="K14" i="103"/>
  <c r="K13" i="101"/>
  <c r="K14" i="99"/>
  <c r="K13"/>
  <c r="K14" i="97"/>
  <c r="K13" i="95"/>
  <c r="K13" i="97"/>
  <c r="K13" i="145"/>
  <c r="K14" i="95"/>
  <c r="K13" i="93"/>
  <c r="K14" i="145"/>
  <c r="K14" i="93"/>
  <c r="K14" i="89"/>
  <c r="K14" i="90"/>
  <c r="K13"/>
  <c r="K13" i="89"/>
  <c r="K14" i="86"/>
  <c r="K13" i="3"/>
  <c r="K14"/>
  <c r="K13" i="86"/>
  <c r="K13" i="136"/>
  <c r="K13" i="96"/>
  <c r="K14" i="128"/>
  <c r="K14" i="87"/>
  <c r="K14" i="96"/>
  <c r="K13" i="100"/>
  <c r="K14"/>
  <c r="K14" i="141"/>
  <c r="K14" i="124"/>
  <c r="K13" i="91"/>
  <c r="K14" i="123"/>
  <c r="K14" i="91"/>
  <c r="K14" i="108"/>
  <c r="K13"/>
  <c r="K14" i="162"/>
  <c r="K13" i="111"/>
  <c r="K13" i="119"/>
  <c r="K14" i="121"/>
  <c r="K13" i="142"/>
  <c r="K13" i="87"/>
  <c r="K14" i="94"/>
  <c r="K14" i="98"/>
  <c r="K14" i="129"/>
  <c r="K14" i="119"/>
  <c r="K13" i="123"/>
  <c r="K13" i="92"/>
  <c r="K13" i="162"/>
  <c r="K13" i="94"/>
  <c r="K13" i="121"/>
  <c r="K14" i="142"/>
  <c r="K13" i="131"/>
  <c r="K14"/>
  <c r="K13" i="128"/>
  <c r="K13" i="124"/>
  <c r="K13" i="118"/>
  <c r="K14" i="111"/>
  <c r="K14" i="92"/>
  <c r="K13" i="88"/>
  <c r="K14"/>
  <c r="K14" i="136"/>
  <c r="K13" i="141"/>
  <c r="K14" i="118"/>
  <c r="K13" i="129"/>
  <c r="K14" i="116"/>
  <c r="K13"/>
  <c r="K13" i="98"/>
  <c r="J55" i="163"/>
  <c r="J166"/>
  <c r="L13" i="142"/>
  <c r="L13" i="87"/>
  <c r="L13" i="94"/>
  <c r="L13" i="103"/>
  <c r="L13" i="123"/>
  <c r="L13" i="125"/>
  <c r="L13" i="133"/>
  <c r="L13" i="143"/>
  <c r="L13" i="139"/>
  <c r="L13" i="88"/>
  <c r="L13" i="97"/>
  <c r="L13" i="104"/>
  <c r="L13" i="109"/>
  <c r="L13" i="115"/>
  <c r="L13" i="117"/>
  <c r="L13" i="120"/>
  <c r="L13" i="126"/>
  <c r="L13" i="128"/>
  <c r="L13" i="136"/>
  <c r="L13" i="89"/>
  <c r="L13" i="98"/>
  <c r="L13" i="108"/>
  <c r="L13" i="114"/>
  <c r="L13" i="119"/>
  <c r="L13" i="127"/>
  <c r="L13" i="129"/>
  <c r="L13" i="137"/>
  <c r="L13" i="141"/>
  <c r="L13" i="96"/>
  <c r="L13" i="93"/>
  <c r="L13" i="99"/>
  <c r="L13" i="132"/>
  <c r="L13" i="138"/>
  <c r="L13" i="86"/>
  <c r="L13" i="92"/>
  <c r="L13" i="95"/>
  <c r="L13" i="102"/>
  <c r="L13" i="106"/>
  <c r="L13" i="107"/>
  <c r="L13" i="112"/>
  <c r="L13" i="113"/>
  <c r="L13" i="162"/>
  <c r="L13" i="124"/>
  <c r="L13" i="118"/>
  <c r="L13" i="122"/>
  <c r="L13" i="131"/>
  <c r="L13" i="135"/>
  <c r="L13" i="140"/>
  <c r="L13" i="3"/>
  <c r="L13" i="90"/>
  <c r="L13" i="91"/>
  <c r="L13" i="145"/>
  <c r="L13" i="100"/>
  <c r="L13" i="101"/>
  <c r="L13" i="105"/>
  <c r="L13" i="110"/>
  <c r="L13" i="111"/>
  <c r="L13" i="116"/>
  <c r="L13" i="121"/>
  <c r="L13" i="130"/>
  <c r="L13" i="134"/>
  <c r="J53" i="163"/>
  <c r="L14" i="142"/>
  <c r="L14" i="143"/>
  <c r="L14" i="140"/>
  <c r="L14" i="141"/>
  <c r="L14" i="138"/>
  <c r="L14" i="139"/>
  <c r="L14" i="136"/>
  <c r="L14" i="137"/>
  <c r="L14" i="134"/>
  <c r="L14" i="135"/>
  <c r="L14" i="132"/>
  <c r="L14" i="133"/>
  <c r="L14" i="130"/>
  <c r="L14" i="131"/>
  <c r="L14" i="128"/>
  <c r="L14" i="129"/>
  <c r="L14" i="126"/>
  <c r="L14" i="127"/>
  <c r="L14" i="122"/>
  <c r="L14" i="125"/>
  <c r="L14" i="120"/>
  <c r="L14" i="121"/>
  <c r="L14" i="118"/>
  <c r="L14" i="119"/>
  <c r="L14" i="124"/>
  <c r="L14" i="117"/>
  <c r="L14" i="162"/>
  <c r="L14" i="123"/>
  <c r="L14" i="115"/>
  <c r="L14" i="116"/>
  <c r="L14" i="113"/>
  <c r="L14" i="114"/>
  <c r="L14" i="111"/>
  <c r="L14" i="112"/>
  <c r="L14" i="109"/>
  <c r="L14" i="110"/>
  <c r="L14" i="107"/>
  <c r="L14" i="108"/>
  <c r="L14" i="105"/>
  <c r="L14" i="106"/>
  <c r="L14" i="103"/>
  <c r="L14" i="104"/>
  <c r="L14" i="101"/>
  <c r="L14" i="102"/>
  <c r="L14" i="99"/>
  <c r="L14" i="100"/>
  <c r="L14" i="97"/>
  <c r="L14" i="98"/>
  <c r="L14" i="145"/>
  <c r="L14" i="95"/>
  <c r="L14" i="93"/>
  <c r="L14" i="94"/>
  <c r="L14" i="91"/>
  <c r="L14" i="92"/>
  <c r="L14" i="89"/>
  <c r="L14" i="90"/>
  <c r="L14" i="87"/>
  <c r="L14" i="88"/>
  <c r="L14" i="3"/>
  <c r="L14" i="86"/>
  <c r="J126" i="163"/>
  <c r="L14" i="96"/>
  <c r="J91" i="163"/>
  <c r="J188"/>
  <c r="J100"/>
  <c r="J43"/>
  <c r="J62"/>
  <c r="J118"/>
  <c r="J120"/>
  <c r="J167"/>
  <c r="J33"/>
  <c r="J73"/>
  <c r="J157"/>
  <c r="J67"/>
  <c r="J11"/>
  <c r="J108"/>
  <c r="J119"/>
  <c r="J94"/>
  <c r="J146"/>
  <c r="J63"/>
  <c r="J85"/>
  <c r="J156"/>
  <c r="J208"/>
  <c r="J151"/>
  <c r="J152"/>
  <c r="J61"/>
  <c r="J51"/>
  <c r="J5"/>
  <c r="J192"/>
  <c r="J128"/>
  <c r="J23"/>
  <c r="J35"/>
  <c r="J31"/>
  <c r="J8"/>
  <c r="J7"/>
  <c r="J161"/>
  <c r="J206"/>
  <c r="J160"/>
  <c r="J179"/>
  <c r="J204"/>
  <c r="J203"/>
  <c r="J180"/>
  <c r="J212"/>
  <c r="J210"/>
  <c r="J209"/>
  <c r="J64"/>
  <c r="J58"/>
  <c r="J132"/>
  <c r="J70"/>
  <c r="J20"/>
  <c r="J13"/>
  <c r="J143"/>
  <c r="J147"/>
  <c r="J106"/>
  <c r="J95"/>
  <c r="J87"/>
  <c r="J83"/>
  <c r="J133"/>
  <c r="J37"/>
  <c r="J10"/>
  <c r="J39"/>
  <c r="J16"/>
  <c r="J158"/>
  <c r="J17"/>
  <c r="J40"/>
  <c r="J14"/>
  <c r="J42"/>
  <c r="J15"/>
  <c r="J59"/>
  <c r="J109"/>
  <c r="J137"/>
  <c r="J150"/>
  <c r="J125"/>
  <c r="J101"/>
  <c r="J139"/>
  <c r="J135"/>
  <c r="J80"/>
  <c r="J117"/>
  <c r="J22"/>
  <c r="J28"/>
  <c r="J9"/>
  <c r="J21"/>
  <c r="J12"/>
  <c r="J19"/>
  <c r="J6"/>
  <c r="J44"/>
  <c r="J96"/>
  <c r="J88"/>
  <c r="J145"/>
  <c r="J98"/>
  <c r="J155"/>
  <c r="J115"/>
  <c r="J136"/>
  <c r="J172"/>
  <c r="J113"/>
  <c r="J144"/>
  <c r="J71"/>
  <c r="J141"/>
  <c r="J76"/>
  <c r="J124"/>
  <c r="J148"/>
  <c r="J140"/>
  <c r="J164"/>
  <c r="J165"/>
  <c r="J169"/>
  <c r="J104"/>
  <c r="J110"/>
  <c r="J105"/>
  <c r="J81"/>
  <c r="J92"/>
  <c r="J69"/>
  <c r="J149"/>
  <c r="J127"/>
  <c r="J178"/>
  <c r="J74"/>
  <c r="J102"/>
  <c r="J112"/>
  <c r="J97"/>
  <c r="J93"/>
  <c r="J176"/>
  <c r="J177"/>
  <c r="J122"/>
  <c r="J170"/>
  <c r="J153"/>
  <c r="J107"/>
  <c r="J79"/>
  <c r="J114"/>
  <c r="J154"/>
  <c r="J84"/>
  <c r="J121"/>
  <c r="J36"/>
  <c r="J116"/>
  <c r="J162"/>
  <c r="J26"/>
  <c r="J99"/>
  <c r="J129"/>
  <c r="J86"/>
  <c r="J134"/>
  <c r="J171"/>
  <c r="J163"/>
  <c r="J131"/>
  <c r="J130"/>
  <c r="J142"/>
  <c r="J103"/>
  <c r="J68"/>
  <c r="J52"/>
  <c r="J82"/>
  <c r="J174"/>
  <c r="J89"/>
  <c r="J123"/>
  <c r="J90"/>
  <c r="J173"/>
  <c r="J77"/>
  <c r="J138"/>
  <c r="J159"/>
  <c r="J72"/>
  <c r="J49"/>
  <c r="J65"/>
  <c r="J50"/>
  <c r="J45"/>
  <c r="J25"/>
  <c r="J66"/>
  <c r="J54"/>
  <c r="J38"/>
  <c r="J60"/>
  <c r="J56"/>
  <c r="J48"/>
  <c r="J29"/>
  <c r="J24"/>
  <c r="J57"/>
  <c r="J18"/>
  <c r="J30"/>
  <c r="J41"/>
  <c r="J34"/>
  <c r="K212" l="1"/>
  <c r="K196"/>
  <c r="K192"/>
  <c r="K216"/>
  <c r="K217"/>
  <c r="K218"/>
  <c r="K213"/>
  <c r="K215"/>
  <c r="K208"/>
  <c r="K195"/>
  <c r="K214"/>
  <c r="K210"/>
  <c r="K211"/>
  <c r="K199"/>
  <c r="K209"/>
  <c r="K203"/>
  <c r="K206"/>
  <c r="K197"/>
  <c r="K200"/>
  <c r="K205"/>
  <c r="K202"/>
  <c r="K194"/>
  <c r="K204"/>
  <c r="K207"/>
  <c r="K193"/>
  <c r="K198"/>
  <c r="K201"/>
  <c r="K136"/>
  <c r="K162"/>
  <c r="K175"/>
  <c r="K157"/>
  <c r="K168"/>
  <c r="K138"/>
  <c r="K140"/>
  <c r="K172"/>
  <c r="K160"/>
  <c r="K159"/>
  <c r="K171"/>
  <c r="K170"/>
  <c r="K164"/>
  <c r="K155"/>
  <c r="K139"/>
  <c r="K137"/>
  <c r="K158"/>
  <c r="K169"/>
  <c r="K152"/>
  <c r="K141"/>
  <c r="K156"/>
  <c r="K167"/>
  <c r="K166"/>
  <c r="K173"/>
  <c r="K174"/>
  <c r="K163"/>
  <c r="K154"/>
  <c r="K153"/>
  <c r="K176"/>
  <c r="K165"/>
  <c r="K161"/>
  <c r="K151"/>
  <c r="K129"/>
  <c r="K116"/>
  <c r="K105"/>
  <c r="K124"/>
  <c r="K108"/>
  <c r="K118"/>
  <c r="K107"/>
  <c r="K112"/>
  <c r="K119"/>
  <c r="K120"/>
  <c r="K126"/>
  <c r="K123"/>
  <c r="K121"/>
  <c r="K122"/>
  <c r="K114"/>
  <c r="K110"/>
  <c r="K113"/>
  <c r="K111"/>
  <c r="K115"/>
  <c r="K127"/>
  <c r="K125"/>
  <c r="K130"/>
  <c r="K117"/>
  <c r="K109"/>
  <c r="K106"/>
  <c r="K128"/>
  <c r="K100"/>
  <c r="K97"/>
  <c r="K98"/>
  <c r="K101"/>
  <c r="K99"/>
  <c r="K96"/>
  <c r="K65"/>
  <c r="K78"/>
  <c r="K66"/>
  <c r="K79"/>
  <c r="K67"/>
  <c r="K90"/>
  <c r="K74"/>
  <c r="K91"/>
  <c r="K88"/>
  <c r="K75"/>
  <c r="K82"/>
  <c r="K69"/>
  <c r="K76"/>
  <c r="K72"/>
  <c r="K87"/>
  <c r="K73"/>
  <c r="K77"/>
  <c r="K89"/>
  <c r="K68"/>
  <c r="K86"/>
  <c r="K84"/>
  <c r="K81"/>
  <c r="K71"/>
  <c r="K80"/>
  <c r="K83"/>
  <c r="K70"/>
  <c r="K85"/>
  <c r="K63"/>
  <c r="K53"/>
  <c r="K59"/>
  <c r="K55"/>
  <c r="K56"/>
  <c r="K52"/>
  <c r="K61"/>
  <c r="K60"/>
  <c r="K54"/>
  <c r="K58"/>
  <c r="K51"/>
  <c r="K62"/>
  <c r="K34"/>
  <c r="K14"/>
  <c r="K5"/>
  <c r="K6"/>
  <c r="K26"/>
  <c r="K44"/>
  <c r="K21"/>
  <c r="K16"/>
  <c r="K8"/>
  <c r="K43"/>
  <c r="K27"/>
  <c r="K36"/>
  <c r="K12"/>
  <c r="K22"/>
  <c r="K42"/>
  <c r="K37"/>
  <c r="K13"/>
  <c r="K7"/>
  <c r="K23"/>
  <c r="K11"/>
  <c r="K33"/>
  <c r="K30"/>
  <c r="K29"/>
  <c r="K38"/>
  <c r="K45"/>
  <c r="K28"/>
  <c r="K15"/>
  <c r="K10"/>
  <c r="K35"/>
  <c r="K46"/>
  <c r="K41"/>
  <c r="K24"/>
  <c r="K25"/>
  <c r="K9"/>
  <c r="K40"/>
  <c r="K39"/>
  <c r="K31"/>
  <c r="K32"/>
</calcChain>
</file>

<file path=xl/sharedStrings.xml><?xml version="1.0" encoding="utf-8"?>
<sst xmlns="http://schemas.openxmlformats.org/spreadsheetml/2006/main" count="18217" uniqueCount="482">
  <si>
    <t>Air Force</t>
  </si>
  <si>
    <t>Albany</t>
  </si>
  <si>
    <t>Army</t>
  </si>
  <si>
    <t>Bellarmine</t>
  </si>
  <si>
    <t>Binghamton</t>
  </si>
  <si>
    <t>Brown</t>
  </si>
  <si>
    <t>Bryant</t>
  </si>
  <si>
    <t>Bucknell</t>
  </si>
  <si>
    <t>Canisius</t>
  </si>
  <si>
    <t>Colgate</t>
  </si>
  <si>
    <t>Cornell</t>
  </si>
  <si>
    <t>Dartmouth</t>
  </si>
  <si>
    <t>Delaware</t>
  </si>
  <si>
    <t>Denver</t>
  </si>
  <si>
    <t>Detroit</t>
  </si>
  <si>
    <t>Drexel</t>
  </si>
  <si>
    <t>Duke</t>
  </si>
  <si>
    <t>Fairfield</t>
  </si>
  <si>
    <t>Georgetown</t>
  </si>
  <si>
    <t>Hartford</t>
  </si>
  <si>
    <t>Harvard</t>
  </si>
  <si>
    <t>Hobart</t>
  </si>
  <si>
    <t>Hofstra</t>
  </si>
  <si>
    <t>Holy Cross</t>
  </si>
  <si>
    <t>Jacksonville</t>
  </si>
  <si>
    <t>Johns Hopkins</t>
  </si>
  <si>
    <t>Lafayette</t>
  </si>
  <si>
    <t>Lehigh</t>
  </si>
  <si>
    <t>Loyola</t>
  </si>
  <si>
    <t>Manhattan</t>
  </si>
  <si>
    <t>Marist</t>
  </si>
  <si>
    <t>Maryland</t>
  </si>
  <si>
    <t>Massachusetts</t>
  </si>
  <si>
    <t>Mount St. Mary's</t>
  </si>
  <si>
    <t>Navy</t>
  </si>
  <si>
    <t>North Carolina</t>
  </si>
  <si>
    <t>Notre Dame</t>
  </si>
  <si>
    <t>Ohio State</t>
  </si>
  <si>
    <t>Pennsylvania</t>
  </si>
  <si>
    <t>Penn State</t>
  </si>
  <si>
    <t>Presbyterian</t>
  </si>
  <si>
    <t>Princeton</t>
  </si>
  <si>
    <t>Providence</t>
  </si>
  <si>
    <t>Quinnipiac</t>
  </si>
  <si>
    <t>Robert Morris</t>
  </si>
  <si>
    <t>Rutgers</t>
  </si>
  <si>
    <t>Sacred Heart</t>
  </si>
  <si>
    <t>Saint Joseph's</t>
  </si>
  <si>
    <t>Siena</t>
  </si>
  <si>
    <t>Stony Brook</t>
  </si>
  <si>
    <t>St. John's</t>
  </si>
  <si>
    <t>Syracuse</t>
  </si>
  <si>
    <t>Towson</t>
  </si>
  <si>
    <t>UMBC</t>
  </si>
  <si>
    <t>Vermont</t>
  </si>
  <si>
    <t>Villanova</t>
  </si>
  <si>
    <t>Virginia</t>
  </si>
  <si>
    <t>VMI</t>
  </si>
  <si>
    <t>Wagner</t>
  </si>
  <si>
    <t>Yale</t>
  </si>
  <si>
    <t>Penalties</t>
  </si>
  <si>
    <t>2009-2010</t>
  </si>
  <si>
    <t>Opponent</t>
  </si>
  <si>
    <t>Team Statistics: Cumulative</t>
  </si>
  <si>
    <t>Shot Statistics</t>
  </si>
  <si>
    <t xml:space="preserve">     Goals</t>
  </si>
  <si>
    <t xml:space="preserve">     Shot Attempts</t>
  </si>
  <si>
    <t xml:space="preserve">     Shooting Percentage</t>
  </si>
  <si>
    <t xml:space="preserve">     Shots on Goal</t>
  </si>
  <si>
    <t xml:space="preserve">     Shots on Goal Percentage</t>
  </si>
  <si>
    <t xml:space="preserve">     Assists</t>
  </si>
  <si>
    <t xml:space="preserve">     Successful Clears</t>
  </si>
  <si>
    <t xml:space="preserve">     Failed Clears</t>
  </si>
  <si>
    <t xml:space="preserve">     Goals per Shots on Goal Percentage</t>
  </si>
  <si>
    <t xml:space="preserve">     Assists per Goal Percentage</t>
  </si>
  <si>
    <t xml:space="preserve">     Clearing Percentage</t>
  </si>
  <si>
    <t>Possessions</t>
  </si>
  <si>
    <t xml:space="preserve">     Offensive Possessions</t>
  </si>
  <si>
    <t xml:space="preserve">     Defensive Possessions</t>
  </si>
  <si>
    <t xml:space="preserve">     Total Possessions</t>
  </si>
  <si>
    <t xml:space="preserve">     Offensive Possessions per Game</t>
  </si>
  <si>
    <t xml:space="preserve">     Defensive Possessions per Game</t>
  </si>
  <si>
    <t xml:space="preserve">     Total Possessions per Game</t>
  </si>
  <si>
    <t>Efficiency</t>
  </si>
  <si>
    <t>Miscellaenous</t>
  </si>
  <si>
    <t xml:space="preserve">     Penalties per Possession</t>
  </si>
  <si>
    <t xml:space="preserve">     Shots per Possession Margin</t>
  </si>
  <si>
    <t xml:space="preserve">     Shot on Goal per Possession Margin</t>
  </si>
  <si>
    <t>Notes</t>
  </si>
  <si>
    <t>Extra-Man Opportunities</t>
  </si>
  <si>
    <t xml:space="preserve">     Opportunities</t>
  </si>
  <si>
    <t xml:space="preserve">     Extra-Man Goals</t>
  </si>
  <si>
    <t xml:space="preserve">     Man-Down Goals</t>
  </si>
  <si>
    <t xml:space="preserve">     Man-Down Conversion Rate</t>
  </si>
  <si>
    <t xml:space="preserve">     Extra Man Opportunity Rate (Offensive)</t>
  </si>
  <si>
    <t xml:space="preserve">     Extra Man Opportunity Rate (Defensive)</t>
  </si>
  <si>
    <t>Team:</t>
  </si>
  <si>
    <t>Year:</t>
  </si>
  <si>
    <t>Conference:</t>
  </si>
  <si>
    <t>Strength of Schedule</t>
  </si>
  <si>
    <t xml:space="preserve">     Opposing Offensive Efficiency</t>
  </si>
  <si>
    <t xml:space="preserve">     Opposing Defensive Efficiency</t>
  </si>
  <si>
    <t>Team</t>
  </si>
  <si>
    <t>AVERAGE</t>
  </si>
  <si>
    <t>ECAC</t>
  </si>
  <si>
    <t>Raw Offensive Efficiency</t>
  </si>
  <si>
    <t>Raw Defensive Effiency</t>
  </si>
  <si>
    <t>Adjusted Offensive Efficiency</t>
  </si>
  <si>
    <t>Adjusted Defensive Efficiency</t>
  </si>
  <si>
    <t>Efficiency Adjustment</t>
  </si>
  <si>
    <t>America East</t>
  </si>
  <si>
    <t xml:space="preserve">     Adjusted Offensive Efficiency (National)</t>
  </si>
  <si>
    <t xml:space="preserve">     Adjusted Defensive Efficiency (National)</t>
  </si>
  <si>
    <t xml:space="preserve">     Raw Offensive Efficiency</t>
  </si>
  <si>
    <t xml:space="preserve">     Raw Defensive Efficiency</t>
  </si>
  <si>
    <t xml:space="preserve">     Raw Efficiency Margin</t>
  </si>
  <si>
    <t xml:space="preserve">     Adjusted Efficiency Margin (National)</t>
  </si>
  <si>
    <t xml:space="preserve">     Adjusted Offensive Efficiency (Schedule)</t>
  </si>
  <si>
    <t xml:space="preserve">     Adjusted Defensive Efficiency (Schedule)</t>
  </si>
  <si>
    <t xml:space="preserve">     Adjusted Efficiency Margin (Schedule)</t>
  </si>
  <si>
    <t>Patriot</t>
  </si>
  <si>
    <t>St. Joseph's</t>
  </si>
  <si>
    <t>Ivy</t>
  </si>
  <si>
    <t>Independent</t>
  </si>
  <si>
    <t>Metro Atlantic</t>
  </si>
  <si>
    <t>Colonial</t>
  </si>
  <si>
    <t>ACC</t>
  </si>
  <si>
    <t>Big East</t>
  </si>
  <si>
    <t>Adjusted Offensive Efficiency (Schedule)</t>
  </si>
  <si>
    <t>Aggregated Offensive Efficiency</t>
  </si>
  <si>
    <t>Raw Defensive Efficiency</t>
  </si>
  <si>
    <t>Adjusted Defensive Efficiency (Schedule)</t>
  </si>
  <si>
    <t>Raw Efficiency Margin</t>
  </si>
  <si>
    <t>Adjusted Efficiency Margin (Schedule)</t>
  </si>
  <si>
    <t>Fix Averages</t>
  </si>
  <si>
    <t>Eliminate National Adjustment</t>
  </si>
  <si>
    <t>Pythagorean Winning Percentage</t>
  </si>
  <si>
    <t>PW%</t>
  </si>
  <si>
    <t xml:space="preserve">     Extra-Man Conversion Rate</t>
  </si>
  <si>
    <t>Tempo-Free Team Statistics: Cumulative</t>
  </si>
  <si>
    <t>Shooting Rates</t>
  </si>
  <si>
    <t xml:space="preserve">     Shots per Possession (Offensive)</t>
  </si>
  <si>
    <t xml:space="preserve">     Shots per Possession (Defensive)</t>
  </si>
  <si>
    <t xml:space="preserve">     Shots on Goal per Possession (Offensive)</t>
  </si>
  <si>
    <t xml:space="preserve">     Shots on Goal per Possession (Defensive)</t>
  </si>
  <si>
    <t xml:space="preserve">     Effective Shooting Percentage (Offensive)</t>
  </si>
  <si>
    <t xml:space="preserve">     Effective Shooting Percentage (Defensive)</t>
  </si>
  <si>
    <t xml:space="preserve">     Effective Shooting Percentage (Offensive - On Goal)</t>
  </si>
  <si>
    <t xml:space="preserve">     Effective Shooting Percentage (Defensive - On Goal)</t>
  </si>
  <si>
    <t>Extra-Man Rates</t>
  </si>
  <si>
    <t>Assist Rates</t>
  </si>
  <si>
    <t xml:space="preserve">     Assist Rate (Offensive)</t>
  </si>
  <si>
    <t xml:space="preserve">     Assist Rate (Defensive)</t>
  </si>
  <si>
    <t xml:space="preserve">     Efficiency Margin</t>
  </si>
  <si>
    <t>Offensive Possessions per Game</t>
  </si>
  <si>
    <t>Defensive Possessions per Game</t>
  </si>
  <si>
    <t>Offensive Possessions</t>
  </si>
  <si>
    <t>Defensive Possessions</t>
  </si>
  <si>
    <t>Total Possessions</t>
  </si>
  <si>
    <t>Total Possessions per Game           (Pace)</t>
  </si>
  <si>
    <t>Shots per Possession (Offensive)</t>
  </si>
  <si>
    <t>Shots on Goal per Possession (Offensive)</t>
  </si>
  <si>
    <t>Effective Shooting Percentage (Offensive)</t>
  </si>
  <si>
    <t>Effective Shooting Percentage (Offensive - On Goal)</t>
  </si>
  <si>
    <t>Shots per Possession (Defensive)</t>
  </si>
  <si>
    <t>Shots on Goal per Possession (Defensive)</t>
  </si>
  <si>
    <t>Effective Shooting Percentage (Defensive)</t>
  </si>
  <si>
    <t>Effective Shooting Percentage (Defensive - On Goal)</t>
  </si>
  <si>
    <t>Opposing Offensive Efficiency</t>
  </si>
  <si>
    <t>Opposing Defensive Efficiency</t>
  </si>
  <si>
    <t>Opposing Efficiency Margin</t>
  </si>
  <si>
    <t>Possession Margin</t>
  </si>
  <si>
    <t>Possession per Game Margin</t>
  </si>
  <si>
    <t>Faceoff Percentage</t>
  </si>
  <si>
    <t>Clearing Percentage (Offensive)</t>
  </si>
  <si>
    <t>Clearing Percentage (Defensive)</t>
  </si>
  <si>
    <t>Assist Rate (Offensive)</t>
  </si>
  <si>
    <t>Assist Rate (Defensive)</t>
  </si>
  <si>
    <t>Extra-Man Opportunity Conversation Rate         (Defensive)</t>
  </si>
  <si>
    <t>Extra-Man Opportunity Conversion Rate          (Offensive)</t>
  </si>
  <si>
    <t>Offensive Efficiency</t>
  </si>
  <si>
    <t>PACE</t>
  </si>
  <si>
    <t>PACE FACTORS</t>
  </si>
  <si>
    <t>SHOOTING EFFICIENCY</t>
  </si>
  <si>
    <t>EFFICIENCY</t>
  </si>
  <si>
    <t>STRENGTH OF SCHEDULE</t>
  </si>
  <si>
    <t>ASSIST RATE</t>
  </si>
  <si>
    <t>EXTRA-MAN RATES</t>
  </si>
  <si>
    <t>Mercer</t>
  </si>
  <si>
    <t>Carthage</t>
  </si>
  <si>
    <t>Mt. St. Marys</t>
  </si>
  <si>
    <t>St. Josephs</t>
  </si>
  <si>
    <t>St. Johns</t>
  </si>
  <si>
    <t>No Team</t>
  </si>
  <si>
    <t>2011 Schedule</t>
  </si>
  <si>
    <t>Select National Rankings</t>
  </si>
  <si>
    <t>Pace</t>
  </si>
  <si>
    <t>Defensive Efficiency</t>
  </si>
  <si>
    <t>EMO Conversion Rate (Offensive)</t>
  </si>
  <si>
    <t>EMO Conversion Rate (Defensive)</t>
  </si>
  <si>
    <t>Strength of Schedule -- Opposing Offense</t>
  </si>
  <si>
    <t>Strength of Schedule -- Opposing Defense</t>
  </si>
  <si>
    <t>Strength of Schedule -- Efficiency Margin</t>
  </si>
  <si>
    <t>Possessions per Game Margin</t>
  </si>
  <si>
    <t>Metric</t>
  </si>
  <si>
    <t>Value</t>
  </si>
  <si>
    <t>Ranking</t>
  </si>
  <si>
    <t xml:space="preserve"> </t>
  </si>
  <si>
    <t xml:space="preserve">     Extra Man Opportunity Rate Margin</t>
  </si>
  <si>
    <t xml:space="preserve">     Extra Man Opportunity per Possession</t>
  </si>
  <si>
    <t xml:space="preserve">     Extra Man Opportunity Reliance</t>
  </si>
  <si>
    <t xml:space="preserve">     Saves per Possession</t>
  </si>
  <si>
    <t>EMO Rate (Offensive)</t>
  </si>
  <si>
    <t>EMO Rate (Defensive)</t>
  </si>
  <si>
    <t>EMO per Possession (Offensive)</t>
  </si>
  <si>
    <t>EMO per Possession (Defensive)</t>
  </si>
  <si>
    <t>EMO Reliance (Offensive)</t>
  </si>
  <si>
    <t>EMO Reliance (Defensive)</t>
  </si>
  <si>
    <t>Penalties per Possession (Opponent)</t>
  </si>
  <si>
    <t>Penalties per Possession (Team)</t>
  </si>
  <si>
    <t>Saves per Possession (Team)</t>
  </si>
  <si>
    <t>Saves per Possession (Opponent)</t>
  </si>
  <si>
    <t>Extra-Man Opportunity per Possession (Offensive)</t>
  </si>
  <si>
    <t>Extra-Man Opportunity per Possession (Defensive)</t>
  </si>
  <si>
    <t>Extra-Man Opportunity Reliance (Offensive)</t>
  </si>
  <si>
    <t>Extra-Man Opportunity Reliance (Defensive)</t>
  </si>
  <si>
    <t>Extra-Man Opportunity Rate    (Offensive)</t>
  </si>
  <si>
    <t>Extra-Man Opportunity Rate    (Defensive)</t>
  </si>
  <si>
    <t>Penalties per Possession (Defensive)</t>
  </si>
  <si>
    <t>GOALIE ACTIVITY</t>
  </si>
  <si>
    <t>Average</t>
  </si>
  <si>
    <t>Principle</t>
  </si>
  <si>
    <t>FUN FACTOR</t>
  </si>
  <si>
    <t>Year</t>
  </si>
  <si>
    <t>RANK</t>
  </si>
  <si>
    <t>Date</t>
  </si>
  <si>
    <t>Home Team</t>
  </si>
  <si>
    <t>Away Team</t>
  </si>
  <si>
    <t>Fun Factor</t>
  </si>
  <si>
    <t>Home Team Principle</t>
  </si>
  <si>
    <t>Away Team Principle</t>
  </si>
  <si>
    <t>Saint Josephs</t>
  </si>
  <si>
    <t>Mount St. Marys</t>
  </si>
  <si>
    <t>Name</t>
  </si>
  <si>
    <t>Goals</t>
  </si>
  <si>
    <t>Assists</t>
  </si>
  <si>
    <t>Points</t>
  </si>
  <si>
    <t>Mark Matthews</t>
  </si>
  <si>
    <t>Alex Demopoulos</t>
  </si>
  <si>
    <t>Steele Stanwick</t>
  </si>
  <si>
    <t>Peter Baum</t>
  </si>
  <si>
    <t>Kevin Cunningham</t>
  </si>
  <si>
    <t>Kevin Cernuto</t>
  </si>
  <si>
    <t>Logan Schuss</t>
  </si>
  <si>
    <t>Tucker Hull</t>
  </si>
  <si>
    <t>Bryan Neufeld</t>
  </si>
  <si>
    <t>Carter Bender</t>
  </si>
  <si>
    <t>Art Kell</t>
  </si>
  <si>
    <t>Joe Resetarits</t>
  </si>
  <si>
    <t>Sam Jones</t>
  </si>
  <si>
    <t>Andrew Scalley</t>
  </si>
  <si>
    <t>Brett Schmidt</t>
  </si>
  <si>
    <t>Robert Church</t>
  </si>
  <si>
    <t>Keith Long</t>
  </si>
  <si>
    <t>David DiMaria</t>
  </si>
  <si>
    <t>Will Manny</t>
  </si>
  <si>
    <t>Zach Palmer</t>
  </si>
  <si>
    <t>Jeff Tundo</t>
  </si>
  <si>
    <t>Jack Doherty</t>
  </si>
  <si>
    <t>Jordan Wolf</t>
  </si>
  <si>
    <t>Kieran McArdle</t>
  </si>
  <si>
    <t>Connor Rice</t>
  </si>
  <si>
    <t>Mike Sawyer</t>
  </si>
  <si>
    <t>Shayne Adams</t>
  </si>
  <si>
    <t>Chris Bocklet</t>
  </si>
  <si>
    <t>Garret Thul</t>
  </si>
  <si>
    <t>JoJo Marasco</t>
  </si>
  <si>
    <t>Simon Giourmetakis</t>
  </si>
  <si>
    <t>Jeff Cohen</t>
  </si>
  <si>
    <t>Grant Kaleikau</t>
  </si>
  <si>
    <t>Danny Martinsen</t>
  </si>
  <si>
    <t>Chris Roth</t>
  </si>
  <si>
    <t>Mike Mawdsley</t>
  </si>
  <si>
    <t>Marcus Holman</t>
  </si>
  <si>
    <t>Parker Brown</t>
  </si>
  <si>
    <t>Tom Schreiber</t>
  </si>
  <si>
    <t>Kyle Buchanan</t>
  </si>
  <si>
    <t>Sam Miller</t>
  </si>
  <si>
    <t>Cameron Mann</t>
  </si>
  <si>
    <t>Tim Desko</t>
  </si>
  <si>
    <t>Scott Harris</t>
  </si>
  <si>
    <t>Ty Thompson</t>
  </si>
  <si>
    <t>Drew Tunney</t>
  </si>
  <si>
    <t>Steve Mock</t>
  </si>
  <si>
    <t>Joe Cummings</t>
  </si>
  <si>
    <t>Peter McMahon</t>
  </si>
  <si>
    <t>Geoff Worley</t>
  </si>
  <si>
    <t>Jack Rice</t>
  </si>
  <si>
    <t>Bryant Schmidt</t>
  </si>
  <si>
    <t>John Haus</t>
  </si>
  <si>
    <t>Sam Snow</t>
  </si>
  <si>
    <t>Miles Thompson</t>
  </si>
  <si>
    <t>Will Casertano</t>
  </si>
  <si>
    <t>T.J. Kenary</t>
  </si>
  <si>
    <t>Mike Crampton</t>
  </si>
  <si>
    <t>Daniel Eipp</t>
  </si>
  <si>
    <t>Cameron Flint</t>
  </si>
  <si>
    <t>James Kennedy</t>
  </si>
  <si>
    <t>Russ Bonanno</t>
  </si>
  <si>
    <t>Matt Hughes</t>
  </si>
  <si>
    <t>Scott Jones</t>
  </si>
  <si>
    <t>Gregory Mahony</t>
  </si>
  <si>
    <t>Kyle Bergman</t>
  </si>
  <si>
    <t>Tyler Perrelle</t>
  </si>
  <si>
    <t>Matthew Mackrides</t>
  </si>
  <si>
    <t>Todd Heritage</t>
  </si>
  <si>
    <t>Colin Briggs</t>
  </si>
  <si>
    <t>Erik Smith</t>
  </si>
  <si>
    <t>Kevin Vaughan</t>
  </si>
  <si>
    <t>John Snellman</t>
  </si>
  <si>
    <t>Kiel Matisz</t>
  </si>
  <si>
    <t>Dylan Webster</t>
  </si>
  <si>
    <t>75% of Games Played</t>
  </si>
  <si>
    <t>Offensive Rating</t>
  </si>
  <si>
    <t>Assist Rate</t>
  </si>
  <si>
    <t>Total Offensive Value</t>
  </si>
  <si>
    <t>Alex Maini</t>
  </si>
  <si>
    <t>Andrew Barton</t>
  </si>
  <si>
    <t>C.J. Small</t>
  </si>
  <si>
    <t>Matt Gibson</t>
  </si>
  <si>
    <t>Brandon Mangan</t>
  </si>
  <si>
    <t>Per NCAA Points-Per-Game Ranking Standards</t>
  </si>
  <si>
    <t>Aidan Genik</t>
  </si>
  <si>
    <t>Martin Bowes</t>
  </si>
  <si>
    <t>Colin Fleming</t>
  </si>
  <si>
    <t>Colton Clark</t>
  </si>
  <si>
    <t>Rank</t>
  </si>
  <si>
    <t xml:space="preserve">     Unassisted Goals</t>
  </si>
  <si>
    <t xml:space="preserve">     Ground Balls</t>
  </si>
  <si>
    <t xml:space="preserve">     Turnovers</t>
  </si>
  <si>
    <t xml:space="preserve">     Caused Turnovers</t>
  </si>
  <si>
    <t>Pace Factors</t>
  </si>
  <si>
    <t xml:space="preserve">     Face-Offs</t>
  </si>
  <si>
    <t xml:space="preserve">     Clearing Opportunities</t>
  </si>
  <si>
    <t xml:space="preserve">     Number</t>
  </si>
  <si>
    <t xml:space="preserve">     Minutes</t>
  </si>
  <si>
    <t>Activity</t>
  </si>
  <si>
    <t xml:space="preserve">     Games</t>
  </si>
  <si>
    <t xml:space="preserve">     Minutes Played</t>
  </si>
  <si>
    <t>Michigan</t>
  </si>
  <si>
    <t xml:space="preserve">     Caused Turnovers per Defensive Possession</t>
  </si>
  <si>
    <t xml:space="preserve">     Turnovers per Offensive Possession</t>
  </si>
  <si>
    <t>Caused Turnovers per Defensive Possession</t>
  </si>
  <si>
    <t>Turnovers per Offensive Possession</t>
  </si>
  <si>
    <t>Notheast</t>
  </si>
  <si>
    <t>Northeast</t>
  </si>
  <si>
    <t>Raw Shooting Percentage (Offensive)</t>
  </si>
  <si>
    <t>Raw Shooting Percentage (Defensive)</t>
  </si>
  <si>
    <t>Keith Dreyer</t>
  </si>
  <si>
    <t>Tommy McKee</t>
  </si>
  <si>
    <t>Lyle Thompson</t>
  </si>
  <si>
    <t>John Glesener</t>
  </si>
  <si>
    <t>Conor Hayes</t>
  </si>
  <si>
    <t>Michael Ward</t>
  </si>
  <si>
    <t>Michael Antinozzi</t>
  </si>
  <si>
    <t>J.T. Hauck</t>
  </si>
  <si>
    <t>Nick Pirolli</t>
  </si>
  <si>
    <t>Colin Dunster</t>
  </si>
  <si>
    <t>Billy Eisenreich</t>
  </si>
  <si>
    <t>Chase Bailey</t>
  </si>
  <si>
    <t>Peter Burke</t>
  </si>
  <si>
    <t>David Dickson</t>
  </si>
  <si>
    <t>Tim Edwards</t>
  </si>
  <si>
    <t>Travis Gibbons</t>
  </si>
  <si>
    <t>Jimmy Haney</t>
  </si>
  <si>
    <t>Ryan Walsh</t>
  </si>
  <si>
    <t>Jeff Ledwick</t>
  </si>
  <si>
    <t>Matt Donovan</t>
  </si>
  <si>
    <t>Connor English</t>
  </si>
  <si>
    <t>Max Van Bourgondien</t>
  </si>
  <si>
    <t>Eric Law</t>
  </si>
  <si>
    <t>Jeremy Noble</t>
  </si>
  <si>
    <t>Joel Matthews</t>
  </si>
  <si>
    <t>Josh Dionne</t>
  </si>
  <si>
    <t>Robert Rotanz</t>
  </si>
  <si>
    <t>Brent Adams</t>
  </si>
  <si>
    <t>Eric Warden</t>
  </si>
  <si>
    <t>Brian Casey</t>
  </si>
  <si>
    <t>Zack Angel</t>
  </si>
  <si>
    <t>Zac Guy</t>
  </si>
  <si>
    <t>Kevin O'Shea</t>
  </si>
  <si>
    <t>Alex Love</t>
  </si>
  <si>
    <t>Cam Stone</t>
  </si>
  <si>
    <t>Taylor Vanderbeek</t>
  </si>
  <si>
    <t>Lance Yapor</t>
  </si>
  <si>
    <t>Adrian Sorichetti</t>
  </si>
  <si>
    <t>Ari Waffle</t>
  </si>
  <si>
    <t>Donovan Lange</t>
  </si>
  <si>
    <t>Brandon Benn</t>
  </si>
  <si>
    <t>Brian Bock</t>
  </si>
  <si>
    <t>Eric Lusby</t>
  </si>
  <si>
    <t>Sean O'Sullivan</t>
  </si>
  <si>
    <t>Davis Butts</t>
  </si>
  <si>
    <t>Justin Ward</t>
  </si>
  <si>
    <t>Kyle Smith</t>
  </si>
  <si>
    <t>Zack Ward</t>
  </si>
  <si>
    <t>Thomas Paras</t>
  </si>
  <si>
    <t>Christian Kellett</t>
  </si>
  <si>
    <t>Taylor Reynolds</t>
  </si>
  <si>
    <t>Joey Sankey</t>
  </si>
  <si>
    <t>Jim Marlatt</t>
  </si>
  <si>
    <t>John Conneely</t>
  </si>
  <si>
    <t>Dan Savage</t>
  </si>
  <si>
    <t>Tim Schwalje</t>
  </si>
  <si>
    <t>Jack Forster</t>
  </si>
  <si>
    <t>Alex Capretta</t>
  </si>
  <si>
    <t>Tucker Shanley</t>
  </si>
  <si>
    <t>Basil Kostaras</t>
  </si>
  <si>
    <t>Michael Sagl</t>
  </si>
  <si>
    <t>Jake Hayes</t>
  </si>
  <si>
    <t>Will Mangan</t>
  </si>
  <si>
    <t>Nicholas DePaolera</t>
  </si>
  <si>
    <t>Cody Marquis</t>
  </si>
  <si>
    <t>Matt Gannon</t>
  </si>
  <si>
    <t>Ryan McGee</t>
  </si>
  <si>
    <t>Harry Kutner</t>
  </si>
  <si>
    <t>Derek Maltz</t>
  </si>
  <si>
    <t>Tommy Palasek</t>
  </si>
  <si>
    <t>Sean Maguire</t>
  </si>
  <si>
    <t>Rob Emery</t>
  </si>
  <si>
    <t>Conrad Oberbeck</t>
  </si>
  <si>
    <t>Adjusted Total Offensive Value</t>
  </si>
  <si>
    <t>Opponent Defensive Efficiency</t>
  </si>
  <si>
    <t>Class</t>
  </si>
  <si>
    <t>Fr.</t>
  </si>
  <si>
    <t>So.</t>
  </si>
  <si>
    <t>Sr.</t>
  </si>
  <si>
    <t>Jr.</t>
  </si>
  <si>
    <t>Nick Gantsoudes</t>
  </si>
  <si>
    <t>Christian Walsh</t>
  </si>
  <si>
    <t>Ryan Compitello</t>
  </si>
  <si>
    <t>Chris Pedersen</t>
  </si>
  <si>
    <t>Colin Serling</t>
  </si>
  <si>
    <t>Owen Blye</t>
  </si>
  <si>
    <t>Mike Fetterly</t>
  </si>
  <si>
    <t>Trevor Yealy</t>
  </si>
  <si>
    <t>Jeff Froccaro</t>
  </si>
  <si>
    <t>Colin Clive</t>
  </si>
  <si>
    <t>Chris D'Alberti</t>
  </si>
  <si>
    <t>Drew Philie</t>
  </si>
  <si>
    <t>Matt White</t>
  </si>
  <si>
    <t>Colin O'Rourke</t>
  </si>
  <si>
    <t>Colin McLinden</t>
  </si>
  <si>
    <t>Robert Guida</t>
  </si>
  <si>
    <t>Brian McGrath</t>
  </si>
  <si>
    <t>Jimmy Bitter</t>
  </si>
  <si>
    <t>Matt Diehl</t>
  </si>
  <si>
    <t>Scott Klimchak</t>
  </si>
  <si>
    <t>Terence Leach</t>
  </si>
  <si>
    <t>Mike Rooney</t>
  </si>
  <si>
    <t>Thomas DeNapoli</t>
  </si>
  <si>
    <t>Max Weisenberg</t>
  </si>
  <si>
    <t>Nikki Dysenchuk</t>
  </si>
  <si>
    <t>Wes Berg</t>
  </si>
  <si>
    <t>Brendan Glynn</t>
  </si>
  <si>
    <t>Willie Steenland</t>
  </si>
  <si>
    <t>Mike MacDonald</t>
  </si>
  <si>
    <t>Dave Morton</t>
  </si>
  <si>
    <t>Casey Abbott</t>
  </si>
  <si>
    <t>Joe Lustgarten</t>
  </si>
  <si>
    <t>Thru : April 8, 2012</t>
  </si>
  <si>
    <t>Brandon Planck</t>
  </si>
  <si>
    <t>Sam Hurster</t>
  </si>
  <si>
    <t>Aaron Prosser</t>
  </si>
  <si>
    <t>Jason McFadden</t>
  </si>
  <si>
    <t>Mike DeNapoli</t>
  </si>
  <si>
    <t>Dante Fantoni</t>
  </si>
  <si>
    <t>Brendan Rogers</t>
  </si>
  <si>
    <t>Tyler Jarvis</t>
  </si>
  <si>
    <t>Michael Diehl</t>
  </si>
  <si>
    <t>Scott Hopmann</t>
  </si>
  <si>
    <t>Deron Dempster</t>
  </si>
</sst>
</file>

<file path=xl/styles.xml><?xml version="1.0" encoding="utf-8"?>
<styleSheet xmlns="http://schemas.openxmlformats.org/spreadsheetml/2006/main">
  <numFmts count="6">
    <numFmt numFmtId="41" formatCode="_(* #,##0_);_(* \(#,##0\);_(* &quot;-&quot;_);_(@_)"/>
    <numFmt numFmtId="43" formatCode="_(* #,##0.00_);_(* \(#,##0.00\);_(* &quot;-&quot;??_);_(@_)"/>
    <numFmt numFmtId="164" formatCode="0.0000%"/>
    <numFmt numFmtId="165" formatCode="_(* #,##0.0000_);_(* \(#,##0.0000\);_(* &quot;-&quot;????_);_(@_)"/>
    <numFmt numFmtId="166" formatCode="0.0000_);\(0.0000\)"/>
    <numFmt numFmtId="167" formatCode="0.0000_);[Red]\(0.0000\)"/>
  </numFmts>
  <fonts count="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.2"/>
      <color rgb="FF454545"/>
      <name val="Arial"/>
      <family val="2"/>
    </font>
    <font>
      <sz val="7.5"/>
      <color rgb="FF000000"/>
      <name val="Verdana"/>
      <family val="2"/>
    </font>
    <font>
      <sz val="11"/>
      <color theme="0"/>
      <name val="Calibri"/>
      <family val="2"/>
      <scheme val="minor"/>
    </font>
    <font>
      <sz val="10"/>
      <color theme="1"/>
      <name val="Arial Unicode MS"/>
      <family val="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2">
    <xf numFmtId="0" fontId="0" fillId="0" borderId="0" xfId="0"/>
    <xf numFmtId="0" fontId="0" fillId="0" borderId="0" xfId="0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0" xfId="0" applyFont="1"/>
    <xf numFmtId="0" fontId="0" fillId="0" borderId="4" xfId="0" applyBorder="1"/>
    <xf numFmtId="0" fontId="1" fillId="0" borderId="4" xfId="0" applyFont="1" applyBorder="1" applyAlignment="1">
      <alignment horizontal="center"/>
    </xf>
    <xf numFmtId="164" fontId="0" fillId="0" borderId="4" xfId="0" applyNumberFormat="1" applyBorder="1"/>
    <xf numFmtId="0" fontId="0" fillId="2" borderId="4" xfId="0" applyFill="1" applyBorder="1"/>
    <xf numFmtId="41" fontId="0" fillId="0" borderId="4" xfId="0" applyNumberFormat="1" applyBorder="1"/>
    <xf numFmtId="43" fontId="0" fillId="0" borderId="4" xfId="0" applyNumberFormat="1" applyBorder="1"/>
    <xf numFmtId="165" fontId="0" fillId="0" borderId="4" xfId="0" applyNumberFormat="1" applyBorder="1"/>
    <xf numFmtId="0" fontId="0" fillId="0" borderId="0" xfId="0" applyFill="1" applyBorder="1"/>
    <xf numFmtId="0" fontId="0" fillId="0" borderId="4" xfId="0" applyFill="1" applyBorder="1"/>
    <xf numFmtId="165" fontId="0" fillId="0" borderId="4" xfId="0" applyNumberFormat="1" applyFill="1" applyBorder="1"/>
    <xf numFmtId="165" fontId="0" fillId="0" borderId="0" xfId="0" applyNumberFormat="1" applyFill="1" applyBorder="1"/>
    <xf numFmtId="0" fontId="1" fillId="0" borderId="0" xfId="0" applyFont="1" applyFill="1" applyBorder="1" applyAlignment="1">
      <alignment horizontal="center"/>
    </xf>
    <xf numFmtId="41" fontId="0" fillId="0" borderId="0" xfId="0" applyNumberFormat="1" applyFill="1" applyBorder="1"/>
    <xf numFmtId="43" fontId="0" fillId="0" borderId="0" xfId="0" applyNumberFormat="1" applyFill="1" applyBorder="1"/>
    <xf numFmtId="0" fontId="1" fillId="0" borderId="0" xfId="0" applyFont="1" applyFill="1" applyBorder="1" applyAlignment="1"/>
    <xf numFmtId="165" fontId="0" fillId="0" borderId="0" xfId="0" applyNumberForma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0" fillId="0" borderId="0" xfId="0" applyBorder="1"/>
    <xf numFmtId="164" fontId="0" fillId="0" borderId="4" xfId="0" applyNumberFormat="1" applyFill="1" applyBorder="1"/>
    <xf numFmtId="0" fontId="1" fillId="0" borderId="4" xfId="0" applyFont="1" applyBorder="1"/>
    <xf numFmtId="0" fontId="1" fillId="0" borderId="4" xfId="0" applyFont="1" applyFill="1" applyBorder="1"/>
    <xf numFmtId="165" fontId="1" fillId="0" borderId="0" xfId="0" applyNumberFormat="1" applyFont="1" applyFill="1" applyBorder="1" applyAlignment="1"/>
    <xf numFmtId="41" fontId="0" fillId="2" borderId="4" xfId="0" applyNumberFormat="1" applyFill="1" applyBorder="1"/>
    <xf numFmtId="43" fontId="0" fillId="2" borderId="4" xfId="0" applyNumberFormat="1" applyFill="1" applyBorder="1"/>
    <xf numFmtId="165" fontId="0" fillId="2" borderId="4" xfId="0" applyNumberFormat="1" applyFill="1" applyBorder="1"/>
    <xf numFmtId="164" fontId="0" fillId="2" borderId="4" xfId="0" applyNumberFormat="1" applyFill="1" applyBorder="1"/>
    <xf numFmtId="0" fontId="0" fillId="0" borderId="0" xfId="0" applyFill="1"/>
    <xf numFmtId="0" fontId="0" fillId="2" borderId="4" xfId="0" applyNumberFormat="1" applyFill="1" applyBorder="1"/>
    <xf numFmtId="0" fontId="1" fillId="0" borderId="0" xfId="0" applyFont="1" applyFill="1" applyBorder="1"/>
    <xf numFmtId="165" fontId="1" fillId="0" borderId="0" xfId="0" applyNumberFormat="1" applyFont="1"/>
    <xf numFmtId="0" fontId="0" fillId="0" borderId="0" xfId="0" applyBorder="1" applyAlignment="1">
      <alignment horizontal="center" wrapText="1"/>
    </xf>
    <xf numFmtId="0" fontId="1" fillId="0" borderId="4" xfId="0" applyFont="1" applyBorder="1" applyAlignment="1">
      <alignment horizontal="center" vertical="center" wrapText="1"/>
    </xf>
    <xf numFmtId="41" fontId="0" fillId="0" borderId="4" xfId="0" applyNumberFormat="1" applyFill="1" applyBorder="1"/>
    <xf numFmtId="0" fontId="0" fillId="0" borderId="0" xfId="0" applyFont="1" applyFill="1" applyBorder="1"/>
    <xf numFmtId="164" fontId="0" fillId="0" borderId="0" xfId="0" applyNumberFormat="1" applyFont="1" applyFill="1" applyBorder="1"/>
    <xf numFmtId="165" fontId="0" fillId="0" borderId="0" xfId="0" applyNumberFormat="1" applyFont="1" applyFill="1" applyBorder="1"/>
    <xf numFmtId="41" fontId="0" fillId="0" borderId="0" xfId="0" applyNumberFormat="1" applyFont="1" applyFill="1" applyBorder="1"/>
    <xf numFmtId="0" fontId="2" fillId="0" borderId="0" xfId="0" applyFont="1"/>
    <xf numFmtId="0" fontId="3" fillId="3" borderId="0" xfId="0" applyFont="1" applyFill="1" applyAlignment="1">
      <alignment horizontal="left"/>
    </xf>
    <xf numFmtId="43" fontId="0" fillId="0" borderId="0" xfId="0" applyNumberFormat="1"/>
    <xf numFmtId="0" fontId="0" fillId="0" borderId="5" xfId="0" applyBorder="1"/>
    <xf numFmtId="0" fontId="0" fillId="0" borderId="5" xfId="0" applyFill="1" applyBorder="1"/>
    <xf numFmtId="0" fontId="0" fillId="0" borderId="6" xfId="0" applyBorder="1"/>
    <xf numFmtId="0" fontId="0" fillId="0" borderId="7" xfId="0" applyBorder="1"/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41" fontId="0" fillId="0" borderId="8" xfId="0" applyNumberFormat="1" applyBorder="1"/>
    <xf numFmtId="165" fontId="0" fillId="0" borderId="9" xfId="0" applyNumberFormat="1" applyBorder="1"/>
    <xf numFmtId="41" fontId="0" fillId="0" borderId="8" xfId="0" applyNumberFormat="1" applyFill="1" applyBorder="1"/>
    <xf numFmtId="165" fontId="0" fillId="0" borderId="9" xfId="0" applyNumberFormat="1" applyFill="1" applyBorder="1"/>
    <xf numFmtId="41" fontId="0" fillId="0" borderId="11" xfId="0" applyNumberFormat="1" applyBorder="1"/>
    <xf numFmtId="165" fontId="0" fillId="0" borderId="11" xfId="0" applyNumberFormat="1" applyBorder="1"/>
    <xf numFmtId="165" fontId="0" fillId="0" borderId="8" xfId="0" applyNumberFormat="1" applyBorder="1"/>
    <xf numFmtId="165" fontId="0" fillId="0" borderId="8" xfId="0" applyNumberFormat="1" applyFill="1" applyBorder="1"/>
    <xf numFmtId="164" fontId="0" fillId="0" borderId="8" xfId="0" applyNumberFormat="1" applyBorder="1"/>
    <xf numFmtId="164" fontId="0" fillId="0" borderId="9" xfId="0" applyNumberFormat="1" applyBorder="1"/>
    <xf numFmtId="164" fontId="0" fillId="0" borderId="8" xfId="0" applyNumberFormat="1" applyFill="1" applyBorder="1"/>
    <xf numFmtId="164" fontId="0" fillId="0" borderId="9" xfId="0" applyNumberFormat="1" applyFill="1" applyBorder="1"/>
    <xf numFmtId="0" fontId="0" fillId="0" borderId="0" xfId="0" applyAlignment="1">
      <alignment horizontal="left"/>
    </xf>
    <xf numFmtId="0" fontId="4" fillId="0" borderId="0" xfId="0" applyFont="1"/>
    <xf numFmtId="0" fontId="4" fillId="0" borderId="0" xfId="0" applyFont="1" applyAlignment="1">
      <alignment shrinkToFit="1"/>
    </xf>
    <xf numFmtId="0" fontId="4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165" fontId="0" fillId="0" borderId="0" xfId="0" applyNumberFormat="1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164" fontId="0" fillId="0" borderId="0" xfId="0" applyNumberFormat="1" applyFill="1" applyBorder="1"/>
    <xf numFmtId="0" fontId="0" fillId="0" borderId="0" xfId="0" applyBorder="1" applyAlignment="1"/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wrapText="1"/>
    </xf>
    <xf numFmtId="41" fontId="0" fillId="0" borderId="4" xfId="0" applyNumberFormat="1" applyBorder="1" applyAlignment="1">
      <alignment horizontal="right"/>
    </xf>
    <xf numFmtId="43" fontId="0" fillId="0" borderId="4" xfId="0" applyNumberFormat="1" applyBorder="1" applyAlignment="1">
      <alignment horizontal="right"/>
    </xf>
    <xf numFmtId="166" fontId="0" fillId="0" borderId="4" xfId="0" applyNumberFormat="1" applyFill="1" applyBorder="1"/>
    <xf numFmtId="166" fontId="0" fillId="0" borderId="4" xfId="0" applyNumberFormat="1" applyBorder="1"/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166" fontId="0" fillId="0" borderId="8" xfId="0" applyNumberFormat="1" applyBorder="1"/>
    <xf numFmtId="0" fontId="0" fillId="0" borderId="15" xfId="0" applyBorder="1"/>
    <xf numFmtId="165" fontId="0" fillId="0" borderId="4" xfId="0" applyNumberFormat="1" applyFont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16" fontId="0" fillId="0" borderId="4" xfId="0" applyNumberFormat="1" applyBorder="1"/>
    <xf numFmtId="0" fontId="5" fillId="0" borderId="0" xfId="0" applyFont="1" applyAlignment="1">
      <alignment horizontal="left"/>
    </xf>
    <xf numFmtId="0" fontId="5" fillId="0" borderId="0" xfId="0" applyFont="1"/>
    <xf numFmtId="0" fontId="0" fillId="2" borderId="0" xfId="0" applyFill="1"/>
    <xf numFmtId="0" fontId="0" fillId="0" borderId="4" xfId="0" applyFont="1" applyBorder="1"/>
    <xf numFmtId="0" fontId="1" fillId="0" borderId="5" xfId="0" applyFont="1" applyBorder="1" applyAlignment="1">
      <alignment horizontal="center" vertical="center" wrapText="1"/>
    </xf>
    <xf numFmtId="0" fontId="0" fillId="0" borderId="16" xfId="0" applyBorder="1"/>
    <xf numFmtId="1" fontId="0" fillId="0" borderId="4" xfId="0" applyNumberFormat="1" applyFill="1" applyBorder="1"/>
    <xf numFmtId="0" fontId="6" fillId="0" borderId="0" xfId="0" applyFont="1"/>
    <xf numFmtId="166" fontId="0" fillId="0" borderId="8" xfId="0" applyNumberFormat="1" applyFill="1" applyBorder="1"/>
    <xf numFmtId="167" fontId="0" fillId="0" borderId="4" xfId="0" applyNumberFormat="1" applyBorder="1"/>
    <xf numFmtId="167" fontId="0" fillId="0" borderId="9" xfId="0" applyNumberFormat="1" applyBorder="1"/>
    <xf numFmtId="167" fontId="0" fillId="0" borderId="9" xfId="0" applyNumberFormat="1" applyFill="1" applyBorder="1"/>
    <xf numFmtId="167" fontId="0" fillId="0" borderId="8" xfId="0" applyNumberFormat="1" applyBorder="1"/>
    <xf numFmtId="167" fontId="0" fillId="0" borderId="4" xfId="0" applyNumberFormat="1" applyFill="1" applyBorder="1"/>
    <xf numFmtId="167" fontId="0" fillId="0" borderId="8" xfId="0" applyNumberFormat="1" applyFill="1" applyBorder="1"/>
    <xf numFmtId="166" fontId="0" fillId="0" borderId="9" xfId="0" applyNumberFormat="1" applyBorder="1"/>
    <xf numFmtId="166" fontId="0" fillId="0" borderId="9" xfId="0" applyNumberFormat="1" applyFill="1" applyBorder="1"/>
    <xf numFmtId="41" fontId="0" fillId="0" borderId="10" xfId="0" applyNumberFormat="1" applyBorder="1"/>
    <xf numFmtId="165" fontId="0" fillId="0" borderId="12" xfId="0" applyNumberFormat="1" applyBorder="1"/>
    <xf numFmtId="164" fontId="0" fillId="0" borderId="10" xfId="0" applyNumberFormat="1" applyBorder="1"/>
    <xf numFmtId="164" fontId="0" fillId="0" borderId="11" xfId="0" applyNumberFormat="1" applyBorder="1"/>
    <xf numFmtId="167" fontId="0" fillId="0" borderId="11" xfId="0" applyNumberFormat="1" applyBorder="1"/>
    <xf numFmtId="167" fontId="0" fillId="0" borderId="12" xfId="0" applyNumberFormat="1" applyBorder="1"/>
    <xf numFmtId="165" fontId="0" fillId="0" borderId="10" xfId="0" applyNumberFormat="1" applyBorder="1"/>
    <xf numFmtId="164" fontId="0" fillId="0" borderId="12" xfId="0" applyNumberFormat="1" applyBorder="1"/>
    <xf numFmtId="167" fontId="0" fillId="0" borderId="10" xfId="0" applyNumberFormat="1" applyBorder="1"/>
    <xf numFmtId="166" fontId="0" fillId="0" borderId="11" xfId="0" applyNumberFormat="1" applyBorder="1"/>
    <xf numFmtId="166" fontId="0" fillId="0" borderId="12" xfId="0" applyNumberFormat="1" applyBorder="1"/>
    <xf numFmtId="166" fontId="0" fillId="0" borderId="10" xfId="0" applyNumberFormat="1" applyBorder="1"/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10"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05"/>
  <sheetViews>
    <sheetView workbookViewId="0">
      <pane ySplit="4" topLeftCell="A5" activePane="bottomLeft" state="frozen"/>
      <selection pane="bottomLeft" activeCell="D16" sqref="D16"/>
    </sheetView>
  </sheetViews>
  <sheetFormatPr defaultRowHeight="15"/>
  <cols>
    <col min="1" max="1" width="21.5703125" bestFit="1" customWidth="1"/>
    <col min="2" max="2" width="15.5703125" bestFit="1" customWidth="1"/>
    <col min="3" max="3" width="10.7109375" customWidth="1"/>
    <col min="4" max="4" width="10.5703125" bestFit="1" customWidth="1"/>
    <col min="5" max="5" width="11.5703125" bestFit="1" customWidth="1"/>
    <col min="6" max="6" width="11.140625" bestFit="1" customWidth="1"/>
    <col min="7" max="7" width="20.42578125" bestFit="1" customWidth="1"/>
    <col min="8" max="8" width="15.140625" bestFit="1" customWidth="1"/>
    <col min="9" max="9" width="25" bestFit="1" customWidth="1"/>
    <col min="10" max="10" width="9.85546875" bestFit="1" customWidth="1"/>
    <col min="11" max="11" width="25.5703125" customWidth="1"/>
    <col min="12" max="12" width="33.7109375" bestFit="1" customWidth="1"/>
    <col min="13" max="13" width="9.85546875" bestFit="1" customWidth="1"/>
    <col min="14" max="14" width="25.28515625" hidden="1" customWidth="1"/>
    <col min="15" max="15" width="33.5703125" hidden="1" customWidth="1"/>
  </cols>
  <sheetData>
    <row r="1" spans="1:15">
      <c r="A1" t="s">
        <v>322</v>
      </c>
      <c r="B1" t="s">
        <v>470</v>
      </c>
    </row>
    <row r="2" spans="1:15">
      <c r="A2" t="s">
        <v>331</v>
      </c>
    </row>
    <row r="4" spans="1:15">
      <c r="A4" s="20" t="s">
        <v>243</v>
      </c>
      <c r="B4" s="20" t="s">
        <v>102</v>
      </c>
      <c r="C4" s="20" t="s">
        <v>433</v>
      </c>
      <c r="D4" s="20" t="s">
        <v>244</v>
      </c>
      <c r="E4" s="20" t="s">
        <v>245</v>
      </c>
      <c r="F4" s="20" t="s">
        <v>246</v>
      </c>
      <c r="G4" s="20" t="s">
        <v>323</v>
      </c>
      <c r="H4" s="20" t="s">
        <v>324</v>
      </c>
      <c r="I4" s="20" t="s">
        <v>325</v>
      </c>
      <c r="J4" s="20" t="s">
        <v>336</v>
      </c>
      <c r="K4" s="20" t="s">
        <v>156</v>
      </c>
      <c r="L4" s="20" t="s">
        <v>431</v>
      </c>
      <c r="M4" s="20" t="s">
        <v>336</v>
      </c>
      <c r="N4" s="20" t="s">
        <v>109</v>
      </c>
      <c r="O4" s="20" t="s">
        <v>432</v>
      </c>
    </row>
    <row r="5" spans="1:15">
      <c r="A5" t="s">
        <v>265</v>
      </c>
      <c r="B5" t="s">
        <v>32</v>
      </c>
      <c r="C5" t="s">
        <v>437</v>
      </c>
      <c r="D5">
        <v>31</v>
      </c>
      <c r="E5">
        <v>22</v>
      </c>
      <c r="F5">
        <v>53</v>
      </c>
      <c r="G5" s="44">
        <f t="shared" ref="G5:G68" si="0">(D5/K5)*100</f>
        <v>9.5679012345679002</v>
      </c>
      <c r="H5" s="44">
        <f t="shared" ref="H5:H68" si="1">(E5/K5)*100</f>
        <v>6.7901234567901234</v>
      </c>
      <c r="I5" s="44">
        <f t="shared" ref="I5:I68" si="2">(F5/K5)*100</f>
        <v>16.358024691358025</v>
      </c>
      <c r="J5">
        <f t="shared" ref="J5:J68" si="3">RANK(I5, $I$5:$I$205,0)</f>
        <v>1</v>
      </c>
      <c r="K5">
        <f>IF(B5="Air Force",'Air Force'!$F$9,IF(B5="Albany",Albany!$F$9,IF(B5="Detroit",Detroit!$F$9,IF(B5="Binghamton",Binghamton!$F$9,IF(B5="Hartford",Hartford!$F$9,IF(B5="Stony Brook",'Stony Brook'!$F$9,IF(B5="UMBC",UMBC!$F$9,IF(B5="Vermont",Vermont!$F$9,IF(B5="Duke",Duke!$F$9,IF(B5="Maryland",Maryland!$F$9,IF(B5="North Carolina",'North Carolina'!$F$9,IF(B5="Virginia",Virginia!$F$9,IF(B5="Georgetown",Georgetown!$F$9,IF(B5="Notre Dame",'Notre Dame'!$F$9,IF(B5="Providence",Providence!$F$9,IF(B5="Rutgers",Rutgers!$F$9,IF(B5="St. Johns",'St. Johns'!$F$9,IF(B5="Syracuse",Syracuse!$F$9,IF(B5="Villanova",Villanova!$F$9,IF(B5="Drexel",Drexel!$F$9,IF(B5="Hofstra",Hofstra!$F$9,IF(B5="Penn State",'Penn State'!$F$9,IF(B5="Delaware",Delaware!$F$9,IF(B5="Massachusetts",Massachusetts!$F$9,IF(B5="Bellarmine",Bellarmine!$F$9,IF(B5="Fairfield",Fairfield!$F$9,IF(B5="Hobart",Hobart!$F$9,IF(B5="Loyola",Loyola!$F$9,IF(B5="Ohio State",'Ohio State'!$F$9,IF(B5="Denver",Denver!$F$9,IF(B5="Johns Hopkins",'Johns Hopkins'!$F$9,IF(B5="Mercer",Mercer!$F$9,IF(B5="Michigan",Michigan!$F$9,IF(B5="Brown",Brown!$F$9,IF(B5="Cornell",Cornell!$F$9,IF(B5="Dartmouth",Dartmouth!$F$9,IF(B5="Harvard",Harvard!$F$9,IF(B5="Pennsylvania",Pennsylvania!$F$9,IF(B5="Princeton",Princeton!$F$9,IF(B5="Yale",Yale!$F$9,IF(B5="Canisius",Canisius!$F$9,IF(B5="Jacksonville",Jacksonville!$F$9,IF(B5="Manhattan",Manhattan!$F$9,IF(B5="Marist",Marist!$F$9,IF(B5="St. Josephs",'St. Josephs'!$F$9,IF(B5="Siena",Siena!$F$9,IF(B5="VMI",VMI!$F$9,IF(B5="Bryant",Bryant!$F$9,IF(B5="Mt. St. Marys",'Mount St. Marys'!$F$9,IF(B5="Quinnipiac",Quinnipiac!$F$9,IF(B5="Robert Morris",'Robert Morris'!$F$9,IF(B5="Sacred Heart",'Sacred Heart'!$F$9,IF(B5="Wagner",Wagner!$F$9,IF(B5="Army",Army!$F$9,IF(B5="Bucknell",Bucknell!$F$9,IF(B5="Colgate",Colgate!$F$9,IF(B5="Towson",Towson!$F$9,IF(B5="Holy Cross",'Holy Cross'!$F$9,IF(B5="Lafayette",Lafayette!$F$9,IF(B5="Lehigh",Lehigh!$F$9,IF(B5="Navy",Navy!$F$9,0)))))))))))))))))))))))))))))))))))))))))))))))))))))))))))))</f>
        <v>324</v>
      </c>
      <c r="L5" s="19">
        <f t="shared" ref="L5:L68" si="4">(I5*N5)/O5</f>
        <v>16.61875087327261</v>
      </c>
      <c r="M5">
        <f t="shared" ref="M5:M68" si="5">RANK(L5, $L$5:$L$205,0)</f>
        <v>1</v>
      </c>
      <c r="N5" s="19">
        <f>'Efficiency Adjustment'!$B$66</f>
        <v>29.429229830436125</v>
      </c>
      <c r="O5" s="19">
        <f>IF(B5="Air Force",'Air Force'!$C$71,IF(B5="Albany",Albany!$C$71,IF(B5="Detroit",Detroit!$C$71,IF(B5="Binghamton",Binghamton!$C$71,IF(B5="Hartford",Hartford!$C$71,IF(B5="Stony Brook",'Stony Brook'!$C$71,IF(B5="UMBC",UMBC!$C$71,IF(B5="Vermont",Vermont!$C$71,IF(B5="Duke",Duke!$C$71,IF(B5="Maryland",Maryland!$C$71,IF(B5="North Carolina",'North Carolina'!$C$71,IF(B5="Virginia",Virginia!$C$71,IF(B5="Georgetown",Georgetown!$C$71,IF(B5="Notre Dame",'Notre Dame'!$C$71,IF(B5="Providence",Providence!$C$71,IF(B5="Rutgers",Rutgers!$C$71,IF(B5="St. Johns",'St. Johns'!$C$71,IF(B5="Syracuse",Syracuse!$C$71,IF(B5="Villanova",Villanova!$C$71,IF(B5="Drexel",Drexel!$C$71,IF(B5="Hofstra",Hofstra!$C$71,IF(B5="Penn State",'Penn State'!$C$71,IF(B5="Delaware",Delaware!$C$71,IF(B5="Massachusetts",Massachusetts!$C$71,IF(B5="Bellarmine",Bellarmine!$C$71,IF(B5="Fairfield",Fairfield!$C$71,IF(B5="Hobart",Hobart!$C$71,IF(B5="Loyola",Loyola!$C$71,IF(B5="Ohio State",'Ohio State'!$C$71,IF(B5="Denver",Denver!$C$71,IF(B5="Johns Hopkins",'Johns Hopkins'!$C$71,IF(B5="Mercer",Mercer!$C$71,IF(B5="Michigan",Michigan!$C$71,IF(B5="Brown",Brown!$C$71,IF(B5="Cornell",Cornell!$C$71,IF(B5="Dartmouth",Dartmouth!$C$71,IF(B5="Harvard",Harvard!$C$71,IF(B5="Pennsylvania",Pennsylvania!$C$71,IF(B5="Princeton",Princeton!$C$71,IF(B5="Yale",Yale!$C$71,IF(B5="Canisius",Canisius!$C$71,IF(B5="Jacksonville",Jacksonville!$C$71,IF(B5="Manhattan",Manhattan!$C$71,IF(B5="Marist",Marist!$C$71,IF(B5="St. Josephs",'St. Josephs'!$C$71,IF(B5="Siena",Siena!$C$71,IF(B5="VMI",VMI!$C$71,IF(B5="Bryant",Bryant!$C$71,IF(B5="Mt. St. Marys",'Mount St. Marys'!$C$71,IF(B5="Quinnipiac",Quinnipiac!$C$71,IF(B5="Robert Morris",'Robert Morris'!$C$71,IF(B5="Sacred Heart",'Sacred Heart'!$C$71,IF(B5="Wagner",Wagner!$C$71,IF(B5="Army",Army!$C$71,IF(B5="Bucknell",Bucknell!$C$71,IF(B5="Colgate",Colgate!$C$71,IF(B5="Towson",Towson!$C$71,IF(B5="Holy Cross",'Holy Cross'!$C$71,IF(B5="Lafayette",Lafayette!$C$71,IF(B5="Lehigh",Lehigh!$C$71,IF(B5="Navy",Navy!$C$71,0)))))))))))))))))))))))))))))))))))))))))))))))))))))))))))))</f>
        <v>28.967524207138251</v>
      </c>
    </row>
    <row r="6" spans="1:15">
      <c r="A6" t="s">
        <v>254</v>
      </c>
      <c r="B6" t="s">
        <v>34</v>
      </c>
      <c r="C6" t="s">
        <v>435</v>
      </c>
      <c r="D6">
        <v>23</v>
      </c>
      <c r="E6">
        <v>23</v>
      </c>
      <c r="F6">
        <v>46</v>
      </c>
      <c r="G6" s="44">
        <f t="shared" si="0"/>
        <v>7.395498392282958</v>
      </c>
      <c r="H6" s="44">
        <f t="shared" si="1"/>
        <v>7.395498392282958</v>
      </c>
      <c r="I6" s="44">
        <f t="shared" si="2"/>
        <v>14.790996784565916</v>
      </c>
      <c r="J6">
        <f t="shared" si="3"/>
        <v>2</v>
      </c>
      <c r="K6">
        <f>IF(B6="Air Force",'Air Force'!$F$9,IF(B6="Albany",Albany!$F$9,IF(B6="Detroit",Detroit!$F$9,IF(B6="Binghamton",Binghamton!$F$9,IF(B6="Hartford",Hartford!$F$9,IF(B6="Stony Brook",'Stony Brook'!$F$9,IF(B6="UMBC",UMBC!$F$9,IF(B6="Vermont",Vermont!$F$9,IF(B6="Duke",Duke!$F$9,IF(B6="Maryland",Maryland!$F$9,IF(B6="North Carolina",'North Carolina'!$F$9,IF(B6="Virginia",Virginia!$F$9,IF(B6="Georgetown",Georgetown!$F$9,IF(B6="Notre Dame",'Notre Dame'!$F$9,IF(B6="Providence",Providence!$F$9,IF(B6="Rutgers",Rutgers!$F$9,IF(B6="St. Johns",'St. Johns'!$F$9,IF(B6="Syracuse",Syracuse!$F$9,IF(B6="Villanova",Villanova!$F$9,IF(B6="Drexel",Drexel!$F$9,IF(B6="Hofstra",Hofstra!$F$9,IF(B6="Penn State",'Penn State'!$F$9,IF(B6="Delaware",Delaware!$F$9,IF(B6="Massachusetts",Massachusetts!$F$9,IF(B6="Bellarmine",Bellarmine!$F$9,IF(B6="Fairfield",Fairfield!$F$9,IF(B6="Hobart",Hobart!$F$9,IF(B6="Loyola",Loyola!$F$9,IF(B6="Ohio State",'Ohio State'!$F$9,IF(B6="Denver",Denver!$F$9,IF(B6="Johns Hopkins",'Johns Hopkins'!$F$9,IF(B6="Mercer",Mercer!$F$9,IF(B6="Michigan",Michigan!$F$9,IF(B6="Brown",Brown!$F$9,IF(B6="Cornell",Cornell!$F$9,IF(B6="Dartmouth",Dartmouth!$F$9,IF(B6="Harvard",Harvard!$F$9,IF(B6="Pennsylvania",Pennsylvania!$F$9,IF(B6="Princeton",Princeton!$F$9,IF(B6="Yale",Yale!$F$9,IF(B6="Canisius",Canisius!$F$9,IF(B6="Jacksonville",Jacksonville!$F$9,IF(B6="Manhattan",Manhattan!$F$9,IF(B6="Marist",Marist!$F$9,IF(B6="St. Josephs",'St. Josephs'!$F$9,IF(B6="Siena",Siena!$F$9,IF(B6="VMI",VMI!$F$9,IF(B6="Bryant",Bryant!$F$9,IF(B6="Mt. St. Marys",'Mount St. Marys'!$F$9,IF(B6="Quinnipiac",Quinnipiac!$F$9,IF(B6="Robert Morris",'Robert Morris'!$F$9,IF(B6="Sacred Heart",'Sacred Heart'!$F$9,IF(B6="Wagner",Wagner!$F$9,IF(B6="Army",Army!$F$9,IF(B6="Bucknell",Bucknell!$F$9,IF(B6="Colgate",Colgate!$F$9,IF(B6="Towson",Towson!$F$9,IF(B6="Holy Cross",'Holy Cross'!$F$9,IF(B6="Lafayette",Lafayette!$F$9,IF(B6="Lehigh",Lehigh!$F$9,IF(B6="Navy",Navy!$F$9,0)))))))))))))))))))))))))))))))))))))))))))))))))))))))))))))</f>
        <v>311</v>
      </c>
      <c r="L6" s="19">
        <f t="shared" si="4"/>
        <v>14.812616650259207</v>
      </c>
      <c r="M6">
        <f t="shared" si="5"/>
        <v>2</v>
      </c>
      <c r="N6" s="19">
        <f>'Efficiency Adjustment'!$B$66</f>
        <v>29.429229830436125</v>
      </c>
      <c r="O6" s="19">
        <f>IF(B6="Air Force",'Air Force'!$C$71,IF(B6="Albany",Albany!$C$71,IF(B6="Detroit",Detroit!$C$71,IF(B6="Binghamton",Binghamton!$C$71,IF(B6="Hartford",Hartford!$C$71,IF(B6="Stony Brook",'Stony Brook'!$C$71,IF(B6="UMBC",UMBC!$C$71,IF(B6="Vermont",Vermont!$C$71,IF(B6="Duke",Duke!$C$71,IF(B6="Maryland",Maryland!$C$71,IF(B6="North Carolina",'North Carolina'!$C$71,IF(B6="Virginia",Virginia!$C$71,IF(B6="Georgetown",Georgetown!$C$71,IF(B6="Notre Dame",'Notre Dame'!$C$71,IF(B6="Providence",Providence!$C$71,IF(B6="Rutgers",Rutgers!$C$71,IF(B6="St. Johns",'St. Johns'!$C$71,IF(B6="Syracuse",Syracuse!$C$71,IF(B6="Villanova",Villanova!$C$71,IF(B6="Drexel",Drexel!$C$71,IF(B6="Hofstra",Hofstra!$C$71,IF(B6="Penn State",'Penn State'!$C$71,IF(B6="Delaware",Delaware!$C$71,IF(B6="Massachusetts",Massachusetts!$C$71,IF(B6="Bellarmine",Bellarmine!$C$71,IF(B6="Fairfield",Fairfield!$C$71,IF(B6="Hobart",Hobart!$C$71,IF(B6="Loyola",Loyola!$C$71,IF(B6="Ohio State",'Ohio State'!$C$71,IF(B6="Denver",Denver!$C$71,IF(B6="Johns Hopkins",'Johns Hopkins'!$C$71,IF(B6="Mercer",Mercer!$C$71,IF(B6="Michigan",Michigan!$C$71,IF(B6="Brown",Brown!$C$71,IF(B6="Cornell",Cornell!$C$71,IF(B6="Dartmouth",Dartmouth!$C$71,IF(B6="Harvard",Harvard!$C$71,IF(B6="Pennsylvania",Pennsylvania!$C$71,IF(B6="Princeton",Princeton!$C$71,IF(B6="Yale",Yale!$C$71,IF(B6="Canisius",Canisius!$C$71,IF(B6="Jacksonville",Jacksonville!$C$71,IF(B6="Manhattan",Manhattan!$C$71,IF(B6="Marist",Marist!$C$71,IF(B6="St. Josephs",'St. Josephs'!$C$71,IF(B6="Siena",Siena!$C$71,IF(B6="VMI",VMI!$C$71,IF(B6="Bryant",Bryant!$C$71,IF(B6="Mt. St. Marys",'Mount St. Marys'!$C$71,IF(B6="Quinnipiac",Quinnipiac!$C$71,IF(B6="Robert Morris",'Robert Morris'!$C$71,IF(B6="Sacred Heart",'Sacred Heart'!$C$71,IF(B6="Wagner",Wagner!$C$71,IF(B6="Army",Army!$C$71,IF(B6="Bucknell",Bucknell!$C$71,IF(B6="Colgate",Colgate!$C$71,IF(B6="Towson",Towson!$C$71,IF(B6="Holy Cross",'Holy Cross'!$C$71,IF(B6="Lafayette",Lafayette!$C$71,IF(B6="Lehigh",Lehigh!$C$71,IF(B6="Navy",Navy!$C$71,0)))))))))))))))))))))))))))))))))))))))))))))))))))))))))))))</f>
        <v>29.386276177383888</v>
      </c>
    </row>
    <row r="7" spans="1:15">
      <c r="A7" t="s">
        <v>249</v>
      </c>
      <c r="B7" t="s">
        <v>56</v>
      </c>
      <c r="C7" t="s">
        <v>436</v>
      </c>
      <c r="D7">
        <v>17</v>
      </c>
      <c r="E7">
        <v>37</v>
      </c>
      <c r="F7">
        <v>54</v>
      </c>
      <c r="G7" s="44">
        <f t="shared" si="0"/>
        <v>4.4386422976501301</v>
      </c>
      <c r="H7" s="44">
        <f t="shared" si="1"/>
        <v>9.660574412532636</v>
      </c>
      <c r="I7" s="44">
        <f t="shared" si="2"/>
        <v>14.099216710182768</v>
      </c>
      <c r="J7">
        <f t="shared" si="3"/>
        <v>3</v>
      </c>
      <c r="K7">
        <f>IF(B7="Air Force",'Air Force'!$F$9,IF(B7="Albany",Albany!$F$9,IF(B7="Detroit",Detroit!$F$9,IF(B7="Binghamton",Binghamton!$F$9,IF(B7="Hartford",Hartford!$F$9,IF(B7="Stony Brook",'Stony Brook'!$F$9,IF(B7="UMBC",UMBC!$F$9,IF(B7="Vermont",Vermont!$F$9,IF(B7="Duke",Duke!$F$9,IF(B7="Maryland",Maryland!$F$9,IF(B7="North Carolina",'North Carolina'!$F$9,IF(B7="Virginia",Virginia!$F$9,IF(B7="Georgetown",Georgetown!$F$9,IF(B7="Notre Dame",'Notre Dame'!$F$9,IF(B7="Providence",Providence!$F$9,IF(B7="Rutgers",Rutgers!$F$9,IF(B7="St. Johns",'St. Johns'!$F$9,IF(B7="Syracuse",Syracuse!$F$9,IF(B7="Villanova",Villanova!$F$9,IF(B7="Drexel",Drexel!$F$9,IF(B7="Hofstra",Hofstra!$F$9,IF(B7="Penn State",'Penn State'!$F$9,IF(B7="Delaware",Delaware!$F$9,IF(B7="Massachusetts",Massachusetts!$F$9,IF(B7="Bellarmine",Bellarmine!$F$9,IF(B7="Fairfield",Fairfield!$F$9,IF(B7="Hobart",Hobart!$F$9,IF(B7="Loyola",Loyola!$F$9,IF(B7="Ohio State",'Ohio State'!$F$9,IF(B7="Denver",Denver!$F$9,IF(B7="Johns Hopkins",'Johns Hopkins'!$F$9,IF(B7="Mercer",Mercer!$F$9,IF(B7="Michigan",Michigan!$F$9,IF(B7="Brown",Brown!$F$9,IF(B7="Cornell",Cornell!$F$9,IF(B7="Dartmouth",Dartmouth!$F$9,IF(B7="Harvard",Harvard!$F$9,IF(B7="Pennsylvania",Pennsylvania!$F$9,IF(B7="Princeton",Princeton!$F$9,IF(B7="Yale",Yale!$F$9,IF(B7="Canisius",Canisius!$F$9,IF(B7="Jacksonville",Jacksonville!$F$9,IF(B7="Manhattan",Manhattan!$F$9,IF(B7="Marist",Marist!$F$9,IF(B7="St. Josephs",'St. Josephs'!$F$9,IF(B7="Siena",Siena!$F$9,IF(B7="VMI",VMI!$F$9,IF(B7="Bryant",Bryant!$F$9,IF(B7="Mt. St. Marys",'Mount St. Marys'!$F$9,IF(B7="Quinnipiac",Quinnipiac!$F$9,IF(B7="Robert Morris",'Robert Morris'!$F$9,IF(B7="Sacred Heart",'Sacred Heart'!$F$9,IF(B7="Wagner",Wagner!$F$9,IF(B7="Army",Army!$F$9,IF(B7="Bucknell",Bucknell!$F$9,IF(B7="Colgate",Colgate!$F$9,IF(B7="Towson",Towson!$F$9,IF(B7="Holy Cross",'Holy Cross'!$F$9,IF(B7="Lafayette",Lafayette!$F$9,IF(B7="Lehigh",Lehigh!$F$9,IF(B7="Navy",Navy!$F$9,0)))))))))))))))))))))))))))))))))))))))))))))))))))))))))))))</f>
        <v>383</v>
      </c>
      <c r="L7" s="19">
        <f t="shared" si="4"/>
        <v>14.394941858991055</v>
      </c>
      <c r="M7">
        <f t="shared" si="5"/>
        <v>3</v>
      </c>
      <c r="N7" s="19">
        <f>'Efficiency Adjustment'!$B$66</f>
        <v>29.429229830436125</v>
      </c>
      <c r="O7" s="19">
        <f>IF(B7="Air Force",'Air Force'!$C$71,IF(B7="Albany",Albany!$C$71,IF(B7="Detroit",Detroit!$C$71,IF(B7="Binghamton",Binghamton!$C$71,IF(B7="Hartford",Hartford!$C$71,IF(B7="Stony Brook",'Stony Brook'!$C$71,IF(B7="UMBC",UMBC!$C$71,IF(B7="Vermont",Vermont!$C$71,IF(B7="Duke",Duke!$C$71,IF(B7="Maryland",Maryland!$C$71,IF(B7="North Carolina",'North Carolina'!$C$71,IF(B7="Virginia",Virginia!$C$71,IF(B7="Georgetown",Georgetown!$C$71,IF(B7="Notre Dame",'Notre Dame'!$C$71,IF(B7="Providence",Providence!$C$71,IF(B7="Rutgers",Rutgers!$C$71,IF(B7="St. Johns",'St. Johns'!$C$71,IF(B7="Syracuse",Syracuse!$C$71,IF(B7="Villanova",Villanova!$C$71,IF(B7="Drexel",Drexel!$C$71,IF(B7="Hofstra",Hofstra!$C$71,IF(B7="Penn State",'Penn State'!$C$71,IF(B7="Delaware",Delaware!$C$71,IF(B7="Massachusetts",Massachusetts!$C$71,IF(B7="Bellarmine",Bellarmine!$C$71,IF(B7="Fairfield",Fairfield!$C$71,IF(B7="Hobart",Hobart!$C$71,IF(B7="Loyola",Loyola!$C$71,IF(B7="Ohio State",'Ohio State'!$C$71,IF(B7="Denver",Denver!$C$71,IF(B7="Johns Hopkins",'Johns Hopkins'!$C$71,IF(B7="Mercer",Mercer!$C$71,IF(B7="Michigan",Michigan!$C$71,IF(B7="Brown",Brown!$C$71,IF(B7="Cornell",Cornell!$C$71,IF(B7="Dartmouth",Dartmouth!$C$71,IF(B7="Harvard",Harvard!$C$71,IF(B7="Pennsylvania",Pennsylvania!$C$71,IF(B7="Princeton",Princeton!$C$71,IF(B7="Yale",Yale!$C$71,IF(B7="Canisius",Canisius!$C$71,IF(B7="Jacksonville",Jacksonville!$C$71,IF(B7="Manhattan",Manhattan!$C$71,IF(B7="Marist",Marist!$C$71,IF(B7="St. Josephs",'St. Josephs'!$C$71,IF(B7="Siena",Siena!$C$71,IF(B7="VMI",VMI!$C$71,IF(B7="Bryant",Bryant!$C$71,IF(B7="Mt. St. Marys",'Mount St. Marys'!$C$71,IF(B7="Quinnipiac",Quinnipiac!$C$71,IF(B7="Robert Morris",'Robert Morris'!$C$71,IF(B7="Sacred Heart",'Sacred Heart'!$C$71,IF(B7="Wagner",Wagner!$C$71,IF(B7="Army",Army!$C$71,IF(B7="Bucknell",Bucknell!$C$71,IF(B7="Colgate",Colgate!$C$71,IF(B7="Towson",Towson!$C$71,IF(B7="Holy Cross",'Holy Cross'!$C$71,IF(B7="Lafayette",Lafayette!$C$71,IF(B7="Lehigh",Lehigh!$C$71,IF(B7="Navy",Navy!$C$71,0)))))))))))))))))))))))))))))))))))))))))))))))))))))))))))))</f>
        <v>28.824645007783079</v>
      </c>
    </row>
    <row r="8" spans="1:15">
      <c r="A8" t="s">
        <v>278</v>
      </c>
      <c r="B8" t="s">
        <v>20</v>
      </c>
      <c r="C8" t="s">
        <v>436</v>
      </c>
      <c r="D8">
        <v>39</v>
      </c>
      <c r="E8">
        <v>5</v>
      </c>
      <c r="F8">
        <v>44</v>
      </c>
      <c r="G8" s="44">
        <f t="shared" si="0"/>
        <v>10.569105691056912</v>
      </c>
      <c r="H8" s="44">
        <f t="shared" si="1"/>
        <v>1.3550135501355014</v>
      </c>
      <c r="I8" s="44">
        <f t="shared" si="2"/>
        <v>11.924119241192411</v>
      </c>
      <c r="J8">
        <f t="shared" si="3"/>
        <v>9</v>
      </c>
      <c r="K8">
        <f>IF(B8="Air Force",'Air Force'!$F$9,IF(B8="Albany",Albany!$F$9,IF(B8="Detroit",Detroit!$F$9,IF(B8="Binghamton",Binghamton!$F$9,IF(B8="Hartford",Hartford!$F$9,IF(B8="Stony Brook",'Stony Brook'!$F$9,IF(B8="UMBC",UMBC!$F$9,IF(B8="Vermont",Vermont!$F$9,IF(B8="Duke",Duke!$F$9,IF(B8="Maryland",Maryland!$F$9,IF(B8="North Carolina",'North Carolina'!$F$9,IF(B8="Virginia",Virginia!$F$9,IF(B8="Georgetown",Georgetown!$F$9,IF(B8="Notre Dame",'Notre Dame'!$F$9,IF(B8="Providence",Providence!$F$9,IF(B8="Rutgers",Rutgers!$F$9,IF(B8="St. Johns",'St. Johns'!$F$9,IF(B8="Syracuse",Syracuse!$F$9,IF(B8="Villanova",Villanova!$F$9,IF(B8="Drexel",Drexel!$F$9,IF(B8="Hofstra",Hofstra!$F$9,IF(B8="Penn State",'Penn State'!$F$9,IF(B8="Delaware",Delaware!$F$9,IF(B8="Massachusetts",Massachusetts!$F$9,IF(B8="Bellarmine",Bellarmine!$F$9,IF(B8="Fairfield",Fairfield!$F$9,IF(B8="Hobart",Hobart!$F$9,IF(B8="Loyola",Loyola!$F$9,IF(B8="Ohio State",'Ohio State'!$F$9,IF(B8="Denver",Denver!$F$9,IF(B8="Johns Hopkins",'Johns Hopkins'!$F$9,IF(B8="Mercer",Mercer!$F$9,IF(B8="Michigan",Michigan!$F$9,IF(B8="Brown",Brown!$F$9,IF(B8="Cornell",Cornell!$F$9,IF(B8="Dartmouth",Dartmouth!$F$9,IF(B8="Harvard",Harvard!$F$9,IF(B8="Pennsylvania",Pennsylvania!$F$9,IF(B8="Princeton",Princeton!$F$9,IF(B8="Yale",Yale!$F$9,IF(B8="Canisius",Canisius!$F$9,IF(B8="Jacksonville",Jacksonville!$F$9,IF(B8="Manhattan",Manhattan!$F$9,IF(B8="Marist",Marist!$F$9,IF(B8="St. Josephs",'St. Josephs'!$F$9,IF(B8="Siena",Siena!$F$9,IF(B8="VMI",VMI!$F$9,IF(B8="Bryant",Bryant!$F$9,IF(B8="Mt. St. Marys",'Mount St. Marys'!$F$9,IF(B8="Quinnipiac",Quinnipiac!$F$9,IF(B8="Robert Morris",'Robert Morris'!$F$9,IF(B8="Sacred Heart",'Sacred Heart'!$F$9,IF(B8="Wagner",Wagner!$F$9,IF(B8="Army",Army!$F$9,IF(B8="Bucknell",Bucknell!$F$9,IF(B8="Colgate",Colgate!$F$9,IF(B8="Towson",Towson!$F$9,IF(B8="Holy Cross",'Holy Cross'!$F$9,IF(B8="Lafayette",Lafayette!$F$9,IF(B8="Lehigh",Lehigh!$F$9,IF(B8="Navy",Navy!$F$9,0)))))))))))))))))))))))))))))))))))))))))))))))))))))))))))))</f>
        <v>369</v>
      </c>
      <c r="L8" s="19">
        <f t="shared" si="4"/>
        <v>11.557614954119574</v>
      </c>
      <c r="M8">
        <f t="shared" si="5"/>
        <v>10</v>
      </c>
      <c r="N8" s="19">
        <f>'Efficiency Adjustment'!$B$66</f>
        <v>29.429229830436125</v>
      </c>
      <c r="O8" s="19">
        <f>IF(B8="Air Force",'Air Force'!$C$71,IF(B8="Albany",Albany!$C$71,IF(B8="Detroit",Detroit!$C$71,IF(B8="Binghamton",Binghamton!$C$71,IF(B8="Hartford",Hartford!$C$71,IF(B8="Stony Brook",'Stony Brook'!$C$71,IF(B8="UMBC",UMBC!$C$71,IF(B8="Vermont",Vermont!$C$71,IF(B8="Duke",Duke!$C$71,IF(B8="Maryland",Maryland!$C$71,IF(B8="North Carolina",'North Carolina'!$C$71,IF(B8="Virginia",Virginia!$C$71,IF(B8="Georgetown",Georgetown!$C$71,IF(B8="Notre Dame",'Notre Dame'!$C$71,IF(B8="Providence",Providence!$C$71,IF(B8="Rutgers",Rutgers!$C$71,IF(B8="St. Johns",'St. Johns'!$C$71,IF(B8="Syracuse",Syracuse!$C$71,IF(B8="Villanova",Villanova!$C$71,IF(B8="Drexel",Drexel!$C$71,IF(B8="Hofstra",Hofstra!$C$71,IF(B8="Penn State",'Penn State'!$C$71,IF(B8="Delaware",Delaware!$C$71,IF(B8="Massachusetts",Massachusetts!$C$71,IF(B8="Bellarmine",Bellarmine!$C$71,IF(B8="Fairfield",Fairfield!$C$71,IF(B8="Hobart",Hobart!$C$71,IF(B8="Loyola",Loyola!$C$71,IF(B8="Ohio State",'Ohio State'!$C$71,IF(B8="Denver",Denver!$C$71,IF(B8="Johns Hopkins",'Johns Hopkins'!$C$71,IF(B8="Mercer",Mercer!$C$71,IF(B8="Michigan",Michigan!$C$71,IF(B8="Brown",Brown!$C$71,IF(B8="Cornell",Cornell!$C$71,IF(B8="Dartmouth",Dartmouth!$C$71,IF(B8="Harvard",Harvard!$C$71,IF(B8="Pennsylvania",Pennsylvania!$C$71,IF(B8="Princeton",Princeton!$C$71,IF(B8="Yale",Yale!$C$71,IF(B8="Canisius",Canisius!$C$71,IF(B8="Jacksonville",Jacksonville!$C$71,IF(B8="Manhattan",Manhattan!$C$71,IF(B8="Marist",Marist!$C$71,IF(B8="St. Josephs",'St. Josephs'!$C$71,IF(B8="Siena",Siena!$C$71,IF(B8="VMI",VMI!$C$71,IF(B8="Bryant",Bryant!$C$71,IF(B8="Mt. St. Marys",'Mount St. Marys'!$C$71,IF(B8="Quinnipiac",Quinnipiac!$C$71,IF(B8="Robert Morris",'Robert Morris'!$C$71,IF(B8="Sacred Heart",'Sacred Heart'!$C$71,IF(B8="Wagner",Wagner!$C$71,IF(B8="Army",Army!$C$71,IF(B8="Bucknell",Bucknell!$C$71,IF(B8="Colgate",Colgate!$C$71,IF(B8="Towson",Towson!$C$71,IF(B8="Holy Cross",'Holy Cross'!$C$71,IF(B8="Lafayette",Lafayette!$C$71,IF(B8="Lehigh",Lehigh!$C$71,IF(B8="Navy",Navy!$C$71,0)))))))))))))))))))))))))))))))))))))))))))))))))))))))))))))</f>
        <v>30.362462070904744</v>
      </c>
    </row>
    <row r="9" spans="1:15">
      <c r="A9" t="s">
        <v>250</v>
      </c>
      <c r="B9" t="s">
        <v>9</v>
      </c>
      <c r="C9" t="s">
        <v>437</v>
      </c>
      <c r="D9">
        <v>43</v>
      </c>
      <c r="E9">
        <v>14</v>
      </c>
      <c r="F9">
        <v>57</v>
      </c>
      <c r="G9" s="44">
        <f t="shared" si="0"/>
        <v>10.262529832935559</v>
      </c>
      <c r="H9" s="44">
        <f t="shared" si="1"/>
        <v>3.3412887828162292</v>
      </c>
      <c r="I9" s="44">
        <f t="shared" si="2"/>
        <v>13.60381861575179</v>
      </c>
      <c r="J9">
        <f t="shared" si="3"/>
        <v>4</v>
      </c>
      <c r="K9">
        <f>IF(B9="Air Force",'Air Force'!$F$9,IF(B9="Albany",Albany!$F$9,IF(B9="Detroit",Detroit!$F$9,IF(B9="Binghamton",Binghamton!$F$9,IF(B9="Hartford",Hartford!$F$9,IF(B9="Stony Brook",'Stony Brook'!$F$9,IF(B9="UMBC",UMBC!$F$9,IF(B9="Vermont",Vermont!$F$9,IF(B9="Duke",Duke!$F$9,IF(B9="Maryland",Maryland!$F$9,IF(B9="North Carolina",'North Carolina'!$F$9,IF(B9="Virginia",Virginia!$F$9,IF(B9="Georgetown",Georgetown!$F$9,IF(B9="Notre Dame",'Notre Dame'!$F$9,IF(B9="Providence",Providence!$F$9,IF(B9="Rutgers",Rutgers!$F$9,IF(B9="St. Johns",'St. Johns'!$F$9,IF(B9="Syracuse",Syracuse!$F$9,IF(B9="Villanova",Villanova!$F$9,IF(B9="Drexel",Drexel!$F$9,IF(B9="Hofstra",Hofstra!$F$9,IF(B9="Penn State",'Penn State'!$F$9,IF(B9="Delaware",Delaware!$F$9,IF(B9="Massachusetts",Massachusetts!$F$9,IF(B9="Bellarmine",Bellarmine!$F$9,IF(B9="Fairfield",Fairfield!$F$9,IF(B9="Hobart",Hobart!$F$9,IF(B9="Loyola",Loyola!$F$9,IF(B9="Ohio State",'Ohio State'!$F$9,IF(B9="Denver",Denver!$F$9,IF(B9="Johns Hopkins",'Johns Hopkins'!$F$9,IF(B9="Mercer",Mercer!$F$9,IF(B9="Michigan",Michigan!$F$9,IF(B9="Brown",Brown!$F$9,IF(B9="Cornell",Cornell!$F$9,IF(B9="Dartmouth",Dartmouth!$F$9,IF(B9="Harvard",Harvard!$F$9,IF(B9="Pennsylvania",Pennsylvania!$F$9,IF(B9="Princeton",Princeton!$F$9,IF(B9="Yale",Yale!$F$9,IF(B9="Canisius",Canisius!$F$9,IF(B9="Jacksonville",Jacksonville!$F$9,IF(B9="Manhattan",Manhattan!$F$9,IF(B9="Marist",Marist!$F$9,IF(B9="St. Josephs",'St. Josephs'!$F$9,IF(B9="Siena",Siena!$F$9,IF(B9="VMI",VMI!$F$9,IF(B9="Bryant",Bryant!$F$9,IF(B9="Mt. St. Marys",'Mount St. Marys'!$F$9,IF(B9="Quinnipiac",Quinnipiac!$F$9,IF(B9="Robert Morris",'Robert Morris'!$F$9,IF(B9="Sacred Heart",'Sacred Heart'!$F$9,IF(B9="Wagner",Wagner!$F$9,IF(B9="Army",Army!$F$9,IF(B9="Bucknell",Bucknell!$F$9,IF(B9="Colgate",Colgate!$F$9,IF(B9="Towson",Towson!$F$9,IF(B9="Holy Cross",'Holy Cross'!$F$9,IF(B9="Lafayette",Lafayette!$F$9,IF(B9="Lehigh",Lehigh!$F$9,IF(B9="Navy",Navy!$F$9,0)))))))))))))))))))))))))))))))))))))))))))))))))))))))))))))</f>
        <v>419</v>
      </c>
      <c r="L9" s="19">
        <f t="shared" si="4"/>
        <v>13.167305462147873</v>
      </c>
      <c r="M9">
        <f t="shared" si="5"/>
        <v>4</v>
      </c>
      <c r="N9" s="19">
        <f>'Efficiency Adjustment'!$B$66</f>
        <v>29.429229830436125</v>
      </c>
      <c r="O9" s="19">
        <f>IF(B9="Air Force",'Air Force'!$C$71,IF(B9="Albany",Albany!$C$71,IF(B9="Detroit",Detroit!$C$71,IF(B9="Binghamton",Binghamton!$C$71,IF(B9="Hartford",Hartford!$C$71,IF(B9="Stony Brook",'Stony Brook'!$C$71,IF(B9="UMBC",UMBC!$C$71,IF(B9="Vermont",Vermont!$C$71,IF(B9="Duke",Duke!$C$71,IF(B9="Maryland",Maryland!$C$71,IF(B9="North Carolina",'North Carolina'!$C$71,IF(B9="Virginia",Virginia!$C$71,IF(B9="Georgetown",Georgetown!$C$71,IF(B9="Notre Dame",'Notre Dame'!$C$71,IF(B9="Providence",Providence!$C$71,IF(B9="Rutgers",Rutgers!$C$71,IF(B9="St. Johns",'St. Johns'!$C$71,IF(B9="Syracuse",Syracuse!$C$71,IF(B9="Villanova",Villanova!$C$71,IF(B9="Drexel",Drexel!$C$71,IF(B9="Hofstra",Hofstra!$C$71,IF(B9="Penn State",'Penn State'!$C$71,IF(B9="Delaware",Delaware!$C$71,IF(B9="Massachusetts",Massachusetts!$C$71,IF(B9="Bellarmine",Bellarmine!$C$71,IF(B9="Fairfield",Fairfield!$C$71,IF(B9="Hobart",Hobart!$C$71,IF(B9="Loyola",Loyola!$C$71,IF(B9="Ohio State",'Ohio State'!$C$71,IF(B9="Denver",Denver!$C$71,IF(B9="Johns Hopkins",'Johns Hopkins'!$C$71,IF(B9="Mercer",Mercer!$C$71,IF(B9="Michigan",Michigan!$C$71,IF(B9="Brown",Brown!$C$71,IF(B9="Cornell",Cornell!$C$71,IF(B9="Dartmouth",Dartmouth!$C$71,IF(B9="Harvard",Harvard!$C$71,IF(B9="Pennsylvania",Pennsylvania!$C$71,IF(B9="Princeton",Princeton!$C$71,IF(B9="Yale",Yale!$C$71,IF(B9="Canisius",Canisius!$C$71,IF(B9="Jacksonville",Jacksonville!$C$71,IF(B9="Manhattan",Manhattan!$C$71,IF(B9="Marist",Marist!$C$71,IF(B9="St. Josephs",'St. Josephs'!$C$71,IF(B9="Siena",Siena!$C$71,IF(B9="VMI",VMI!$C$71,IF(B9="Bryant",Bryant!$C$71,IF(B9="Mt. St. Marys",'Mount St. Marys'!$C$71,IF(B9="Quinnipiac",Quinnipiac!$C$71,IF(B9="Robert Morris",'Robert Morris'!$C$71,IF(B9="Sacred Heart",'Sacred Heart'!$C$71,IF(B9="Wagner",Wagner!$C$71,IF(B9="Army",Army!$C$71,IF(B9="Bucknell",Bucknell!$C$71,IF(B9="Colgate",Colgate!$C$71,IF(B9="Towson",Towson!$C$71,IF(B9="Holy Cross",'Holy Cross'!$C$71,IF(B9="Lafayette",Lafayette!$C$71,IF(B9="Lehigh",Lehigh!$C$71,IF(B9="Navy",Navy!$C$71,0)))))))))))))))))))))))))))))))))))))))))))))))))))))))))))))</f>
        <v>30.404846744492485</v>
      </c>
    </row>
    <row r="10" spans="1:15">
      <c r="A10" t="s">
        <v>368</v>
      </c>
      <c r="B10" t="s">
        <v>7</v>
      </c>
      <c r="C10" t="s">
        <v>436</v>
      </c>
      <c r="D10">
        <v>25</v>
      </c>
      <c r="E10">
        <v>29</v>
      </c>
      <c r="F10">
        <v>54</v>
      </c>
      <c r="G10" s="44">
        <f t="shared" si="0"/>
        <v>5.6053811659192831</v>
      </c>
      <c r="H10" s="44">
        <f t="shared" si="1"/>
        <v>6.5022421524663674</v>
      </c>
      <c r="I10" s="44">
        <f t="shared" si="2"/>
        <v>12.107623318385651</v>
      </c>
      <c r="J10">
        <f t="shared" si="3"/>
        <v>7</v>
      </c>
      <c r="K10">
        <f>IF(B10="Air Force",'Air Force'!$F$9,IF(B10="Albany",Albany!$F$9,IF(B10="Detroit",Detroit!$F$9,IF(B10="Binghamton",Binghamton!$F$9,IF(B10="Hartford",Hartford!$F$9,IF(B10="Stony Brook",'Stony Brook'!$F$9,IF(B10="UMBC",UMBC!$F$9,IF(B10="Vermont",Vermont!$F$9,IF(B10="Duke",Duke!$F$9,IF(B10="Maryland",Maryland!$F$9,IF(B10="North Carolina",'North Carolina'!$F$9,IF(B10="Virginia",Virginia!$F$9,IF(B10="Georgetown",Georgetown!$F$9,IF(B10="Notre Dame",'Notre Dame'!$F$9,IF(B10="Providence",Providence!$F$9,IF(B10="Rutgers",Rutgers!$F$9,IF(B10="St. Johns",'St. Johns'!$F$9,IF(B10="Syracuse",Syracuse!$F$9,IF(B10="Villanova",Villanova!$F$9,IF(B10="Drexel",Drexel!$F$9,IF(B10="Hofstra",Hofstra!$F$9,IF(B10="Penn State",'Penn State'!$F$9,IF(B10="Delaware",Delaware!$F$9,IF(B10="Massachusetts",Massachusetts!$F$9,IF(B10="Bellarmine",Bellarmine!$F$9,IF(B10="Fairfield",Fairfield!$F$9,IF(B10="Hobart",Hobart!$F$9,IF(B10="Loyola",Loyola!$F$9,IF(B10="Ohio State",'Ohio State'!$F$9,IF(B10="Denver",Denver!$F$9,IF(B10="Johns Hopkins",'Johns Hopkins'!$F$9,IF(B10="Mercer",Mercer!$F$9,IF(B10="Michigan",Michigan!$F$9,IF(B10="Brown",Brown!$F$9,IF(B10="Cornell",Cornell!$F$9,IF(B10="Dartmouth",Dartmouth!$F$9,IF(B10="Harvard",Harvard!$F$9,IF(B10="Pennsylvania",Pennsylvania!$F$9,IF(B10="Princeton",Princeton!$F$9,IF(B10="Yale",Yale!$F$9,IF(B10="Canisius",Canisius!$F$9,IF(B10="Jacksonville",Jacksonville!$F$9,IF(B10="Manhattan",Manhattan!$F$9,IF(B10="Marist",Marist!$F$9,IF(B10="St. Josephs",'St. Josephs'!$F$9,IF(B10="Siena",Siena!$F$9,IF(B10="VMI",VMI!$F$9,IF(B10="Bryant",Bryant!$F$9,IF(B10="Mt. St. Marys",'Mount St. Marys'!$F$9,IF(B10="Quinnipiac",Quinnipiac!$F$9,IF(B10="Robert Morris",'Robert Morris'!$F$9,IF(B10="Sacred Heart",'Sacred Heart'!$F$9,IF(B10="Wagner",Wagner!$F$9,IF(B10="Army",Army!$F$9,IF(B10="Bucknell",Bucknell!$F$9,IF(B10="Colgate",Colgate!$F$9,IF(B10="Towson",Towson!$F$9,IF(B10="Holy Cross",'Holy Cross'!$F$9,IF(B10="Lafayette",Lafayette!$F$9,IF(B10="Lehigh",Lehigh!$F$9,IF(B10="Navy",Navy!$F$9,0)))))))))))))))))))))))))))))))))))))))))))))))))))))))))))))</f>
        <v>446</v>
      </c>
      <c r="L10" s="19">
        <f t="shared" si="4"/>
        <v>11.821755993087265</v>
      </c>
      <c r="M10">
        <f t="shared" si="5"/>
        <v>8</v>
      </c>
      <c r="N10" s="19">
        <f>'Efficiency Adjustment'!$B$66</f>
        <v>29.429229830436125</v>
      </c>
      <c r="O10" s="19">
        <f>IF(B10="Air Force",'Air Force'!$C$71,IF(B10="Albany",Albany!$C$71,IF(B10="Detroit",Detroit!$C$71,IF(B10="Binghamton",Binghamton!$C$71,IF(B10="Hartford",Hartford!$C$71,IF(B10="Stony Brook",'Stony Brook'!$C$71,IF(B10="UMBC",UMBC!$C$71,IF(B10="Vermont",Vermont!$C$71,IF(B10="Duke",Duke!$C$71,IF(B10="Maryland",Maryland!$C$71,IF(B10="North Carolina",'North Carolina'!$C$71,IF(B10="Virginia",Virginia!$C$71,IF(B10="Georgetown",Georgetown!$C$71,IF(B10="Notre Dame",'Notre Dame'!$C$71,IF(B10="Providence",Providence!$C$71,IF(B10="Rutgers",Rutgers!$C$71,IF(B10="St. Johns",'St. Johns'!$C$71,IF(B10="Syracuse",Syracuse!$C$71,IF(B10="Villanova",Villanova!$C$71,IF(B10="Drexel",Drexel!$C$71,IF(B10="Hofstra",Hofstra!$C$71,IF(B10="Penn State",'Penn State'!$C$71,IF(B10="Delaware",Delaware!$C$71,IF(B10="Massachusetts",Massachusetts!$C$71,IF(B10="Bellarmine",Bellarmine!$C$71,IF(B10="Fairfield",Fairfield!$C$71,IF(B10="Hobart",Hobart!$C$71,IF(B10="Loyola",Loyola!$C$71,IF(B10="Ohio State",'Ohio State'!$C$71,IF(B10="Denver",Denver!$C$71,IF(B10="Johns Hopkins",'Johns Hopkins'!$C$71,IF(B10="Mercer",Mercer!$C$71,IF(B10="Michigan",Michigan!$C$71,IF(B10="Brown",Brown!$C$71,IF(B10="Cornell",Cornell!$C$71,IF(B10="Dartmouth",Dartmouth!$C$71,IF(B10="Harvard",Harvard!$C$71,IF(B10="Pennsylvania",Pennsylvania!$C$71,IF(B10="Princeton",Princeton!$C$71,IF(B10="Yale",Yale!$C$71,IF(B10="Canisius",Canisius!$C$71,IF(B10="Jacksonville",Jacksonville!$C$71,IF(B10="Manhattan",Manhattan!$C$71,IF(B10="Marist",Marist!$C$71,IF(B10="St. Josephs",'St. Josephs'!$C$71,IF(B10="Siena",Siena!$C$71,IF(B10="VMI",VMI!$C$71,IF(B10="Bryant",Bryant!$C$71,IF(B10="Mt. St. Marys",'Mount St. Marys'!$C$71,IF(B10="Quinnipiac",Quinnipiac!$C$71,IF(B10="Robert Morris",'Robert Morris'!$C$71,IF(B10="Sacred Heart",'Sacred Heart'!$C$71,IF(B10="Wagner",Wagner!$C$71,IF(B10="Army",Army!$C$71,IF(B10="Bucknell",Bucknell!$C$71,IF(B10="Colgate",Colgate!$C$71,IF(B10="Towson",Towson!$C$71,IF(B10="Holy Cross",'Holy Cross'!$C$71,IF(B10="Lafayette",Lafayette!$C$71,IF(B10="Lehigh",Lehigh!$C$71,IF(B10="Navy",Navy!$C$71,0)))))))))))))))))))))))))))))))))))))))))))))))))))))))))))))</f>
        <v>30.140871588406569</v>
      </c>
    </row>
    <row r="11" spans="1:15">
      <c r="A11" t="s">
        <v>253</v>
      </c>
      <c r="B11" t="s">
        <v>37</v>
      </c>
      <c r="C11" t="s">
        <v>437</v>
      </c>
      <c r="D11">
        <v>31</v>
      </c>
      <c r="E11">
        <v>12</v>
      </c>
      <c r="F11">
        <v>43</v>
      </c>
      <c r="G11" s="44">
        <f t="shared" si="0"/>
        <v>8.5635359116022105</v>
      </c>
      <c r="H11" s="44">
        <f t="shared" si="1"/>
        <v>3.3149171270718232</v>
      </c>
      <c r="I11" s="44">
        <f t="shared" si="2"/>
        <v>11.878453038674033</v>
      </c>
      <c r="J11">
        <f t="shared" si="3"/>
        <v>10</v>
      </c>
      <c r="K11">
        <f>IF(B11="Air Force",'Air Force'!$F$9,IF(B11="Albany",Albany!$F$9,IF(B11="Detroit",Detroit!$F$9,IF(B11="Binghamton",Binghamton!$F$9,IF(B11="Hartford",Hartford!$F$9,IF(B11="Stony Brook",'Stony Brook'!$F$9,IF(B11="UMBC",UMBC!$F$9,IF(B11="Vermont",Vermont!$F$9,IF(B11="Duke",Duke!$F$9,IF(B11="Maryland",Maryland!$F$9,IF(B11="North Carolina",'North Carolina'!$F$9,IF(B11="Virginia",Virginia!$F$9,IF(B11="Georgetown",Georgetown!$F$9,IF(B11="Notre Dame",'Notre Dame'!$F$9,IF(B11="Providence",Providence!$F$9,IF(B11="Rutgers",Rutgers!$F$9,IF(B11="St. Johns",'St. Johns'!$F$9,IF(B11="Syracuse",Syracuse!$F$9,IF(B11="Villanova",Villanova!$F$9,IF(B11="Drexel",Drexel!$F$9,IF(B11="Hofstra",Hofstra!$F$9,IF(B11="Penn State",'Penn State'!$F$9,IF(B11="Delaware",Delaware!$F$9,IF(B11="Massachusetts",Massachusetts!$F$9,IF(B11="Bellarmine",Bellarmine!$F$9,IF(B11="Fairfield",Fairfield!$F$9,IF(B11="Hobart",Hobart!$F$9,IF(B11="Loyola",Loyola!$F$9,IF(B11="Ohio State",'Ohio State'!$F$9,IF(B11="Denver",Denver!$F$9,IF(B11="Johns Hopkins",'Johns Hopkins'!$F$9,IF(B11="Mercer",Mercer!$F$9,IF(B11="Michigan",Michigan!$F$9,IF(B11="Brown",Brown!$F$9,IF(B11="Cornell",Cornell!$F$9,IF(B11="Dartmouth",Dartmouth!$F$9,IF(B11="Harvard",Harvard!$F$9,IF(B11="Pennsylvania",Pennsylvania!$F$9,IF(B11="Princeton",Princeton!$F$9,IF(B11="Yale",Yale!$F$9,IF(B11="Canisius",Canisius!$F$9,IF(B11="Jacksonville",Jacksonville!$F$9,IF(B11="Manhattan",Manhattan!$F$9,IF(B11="Marist",Marist!$F$9,IF(B11="St. Josephs",'St. Josephs'!$F$9,IF(B11="Siena",Siena!$F$9,IF(B11="VMI",VMI!$F$9,IF(B11="Bryant",Bryant!$F$9,IF(B11="Mt. St. Marys",'Mount St. Marys'!$F$9,IF(B11="Quinnipiac",Quinnipiac!$F$9,IF(B11="Robert Morris",'Robert Morris'!$F$9,IF(B11="Sacred Heart",'Sacred Heart'!$F$9,IF(B11="Wagner",Wagner!$F$9,IF(B11="Army",Army!$F$9,IF(B11="Bucknell",Bucknell!$F$9,IF(B11="Colgate",Colgate!$F$9,IF(B11="Towson",Towson!$F$9,IF(B11="Holy Cross",'Holy Cross'!$F$9,IF(B11="Lafayette",Lafayette!$F$9,IF(B11="Lehigh",Lehigh!$F$9,IF(B11="Navy",Navy!$F$9,0)))))))))))))))))))))))))))))))))))))))))))))))))))))))))))))</f>
        <v>362</v>
      </c>
      <c r="L11" s="19">
        <f t="shared" si="4"/>
        <v>12.62340711139222</v>
      </c>
      <c r="M11">
        <f t="shared" si="5"/>
        <v>5</v>
      </c>
      <c r="N11" s="19">
        <f>'Efficiency Adjustment'!$B$66</f>
        <v>29.429229830436125</v>
      </c>
      <c r="O11" s="19">
        <f>IF(B11="Air Force",'Air Force'!$C$71,IF(B11="Albany",Albany!$C$71,IF(B11="Detroit",Detroit!$C$71,IF(B11="Binghamton",Binghamton!$C$71,IF(B11="Hartford",Hartford!$C$71,IF(B11="Stony Brook",'Stony Brook'!$C$71,IF(B11="UMBC",UMBC!$C$71,IF(B11="Vermont",Vermont!$C$71,IF(B11="Duke",Duke!$C$71,IF(B11="Maryland",Maryland!$C$71,IF(B11="North Carolina",'North Carolina'!$C$71,IF(B11="Virginia",Virginia!$C$71,IF(B11="Georgetown",Georgetown!$C$71,IF(B11="Notre Dame",'Notre Dame'!$C$71,IF(B11="Providence",Providence!$C$71,IF(B11="Rutgers",Rutgers!$C$71,IF(B11="St. Johns",'St. Johns'!$C$71,IF(B11="Syracuse",Syracuse!$C$71,IF(B11="Villanova",Villanova!$C$71,IF(B11="Drexel",Drexel!$C$71,IF(B11="Hofstra",Hofstra!$C$71,IF(B11="Penn State",'Penn State'!$C$71,IF(B11="Delaware",Delaware!$C$71,IF(B11="Massachusetts",Massachusetts!$C$71,IF(B11="Bellarmine",Bellarmine!$C$71,IF(B11="Fairfield",Fairfield!$C$71,IF(B11="Hobart",Hobart!$C$71,IF(B11="Loyola",Loyola!$C$71,IF(B11="Ohio State",'Ohio State'!$C$71,IF(B11="Denver",Denver!$C$71,IF(B11="Johns Hopkins",'Johns Hopkins'!$C$71,IF(B11="Mercer",Mercer!$C$71,IF(B11="Michigan",Michigan!$C$71,IF(B11="Brown",Brown!$C$71,IF(B11="Cornell",Cornell!$C$71,IF(B11="Dartmouth",Dartmouth!$C$71,IF(B11="Harvard",Harvard!$C$71,IF(B11="Pennsylvania",Pennsylvania!$C$71,IF(B11="Princeton",Princeton!$C$71,IF(B11="Yale",Yale!$C$71,IF(B11="Canisius",Canisius!$C$71,IF(B11="Jacksonville",Jacksonville!$C$71,IF(B11="Manhattan",Manhattan!$C$71,IF(B11="Marist",Marist!$C$71,IF(B11="St. Josephs",'St. Josephs'!$C$71,IF(B11="Siena",Siena!$C$71,IF(B11="VMI",VMI!$C$71,IF(B11="Bryant",Bryant!$C$71,IF(B11="Mt. St. Marys",'Mount St. Marys'!$C$71,IF(B11="Quinnipiac",Quinnipiac!$C$71,IF(B11="Robert Morris",'Robert Morris'!$C$71,IF(B11="Sacred Heart",'Sacred Heart'!$C$71,IF(B11="Wagner",Wagner!$C$71,IF(B11="Army",Army!$C$71,IF(B11="Bucknell",Bucknell!$C$71,IF(B11="Colgate",Colgate!$C$71,IF(B11="Towson",Towson!$C$71,IF(B11="Holy Cross",'Holy Cross'!$C$71,IF(B11="Lafayette",Lafayette!$C$71,IF(B11="Lehigh",Lehigh!$C$71,IF(B11="Navy",Navy!$C$71,0)))))))))))))))))))))))))))))))))))))))))))))))))))))))))))))</f>
        <v>27.692501827791123</v>
      </c>
    </row>
    <row r="12" spans="1:15">
      <c r="A12" t="s">
        <v>247</v>
      </c>
      <c r="B12" t="s">
        <v>13</v>
      </c>
      <c r="C12" t="s">
        <v>436</v>
      </c>
      <c r="D12">
        <v>30</v>
      </c>
      <c r="E12">
        <v>13</v>
      </c>
      <c r="F12">
        <v>43</v>
      </c>
      <c r="G12" s="44">
        <f t="shared" si="0"/>
        <v>8.4985835694050991</v>
      </c>
      <c r="H12" s="44">
        <f t="shared" si="1"/>
        <v>3.6827195467422094</v>
      </c>
      <c r="I12" s="44">
        <f t="shared" si="2"/>
        <v>12.181303116147308</v>
      </c>
      <c r="J12">
        <f t="shared" si="3"/>
        <v>6</v>
      </c>
      <c r="K12">
        <f>IF(B12="Air Force",'Air Force'!$F$9,IF(B12="Albany",Albany!$F$9,IF(B12="Detroit",Detroit!$F$9,IF(B12="Binghamton",Binghamton!$F$9,IF(B12="Hartford",Hartford!$F$9,IF(B12="Stony Brook",'Stony Brook'!$F$9,IF(B12="UMBC",UMBC!$F$9,IF(B12="Vermont",Vermont!$F$9,IF(B12="Duke",Duke!$F$9,IF(B12="Maryland",Maryland!$F$9,IF(B12="North Carolina",'North Carolina'!$F$9,IF(B12="Virginia",Virginia!$F$9,IF(B12="Georgetown",Georgetown!$F$9,IF(B12="Notre Dame",'Notre Dame'!$F$9,IF(B12="Providence",Providence!$F$9,IF(B12="Rutgers",Rutgers!$F$9,IF(B12="St. Johns",'St. Johns'!$F$9,IF(B12="Syracuse",Syracuse!$F$9,IF(B12="Villanova",Villanova!$F$9,IF(B12="Drexel",Drexel!$F$9,IF(B12="Hofstra",Hofstra!$F$9,IF(B12="Penn State",'Penn State'!$F$9,IF(B12="Delaware",Delaware!$F$9,IF(B12="Massachusetts",Massachusetts!$F$9,IF(B12="Bellarmine",Bellarmine!$F$9,IF(B12="Fairfield",Fairfield!$F$9,IF(B12="Hobart",Hobart!$F$9,IF(B12="Loyola",Loyola!$F$9,IF(B12="Ohio State",'Ohio State'!$F$9,IF(B12="Denver",Denver!$F$9,IF(B12="Johns Hopkins",'Johns Hopkins'!$F$9,IF(B12="Mercer",Mercer!$F$9,IF(B12="Michigan",Michigan!$F$9,IF(B12="Brown",Brown!$F$9,IF(B12="Cornell",Cornell!$F$9,IF(B12="Dartmouth",Dartmouth!$F$9,IF(B12="Harvard",Harvard!$F$9,IF(B12="Pennsylvania",Pennsylvania!$F$9,IF(B12="Princeton",Princeton!$F$9,IF(B12="Yale",Yale!$F$9,IF(B12="Canisius",Canisius!$F$9,IF(B12="Jacksonville",Jacksonville!$F$9,IF(B12="Manhattan",Manhattan!$F$9,IF(B12="Marist",Marist!$F$9,IF(B12="St. Josephs",'St. Josephs'!$F$9,IF(B12="Siena",Siena!$F$9,IF(B12="VMI",VMI!$F$9,IF(B12="Bryant",Bryant!$F$9,IF(B12="Mt. St. Marys",'Mount St. Marys'!$F$9,IF(B12="Quinnipiac",Quinnipiac!$F$9,IF(B12="Robert Morris",'Robert Morris'!$F$9,IF(B12="Sacred Heart",'Sacred Heart'!$F$9,IF(B12="Wagner",Wagner!$F$9,IF(B12="Army",Army!$F$9,IF(B12="Bucknell",Bucknell!$F$9,IF(B12="Colgate",Colgate!$F$9,IF(B12="Towson",Towson!$F$9,IF(B12="Holy Cross",'Holy Cross'!$F$9,IF(B12="Lafayette",Lafayette!$F$9,IF(B12="Lehigh",Lehigh!$F$9,IF(B12="Navy",Navy!$F$9,0)))))))))))))))))))))))))))))))))))))))))))))))))))))))))))))</f>
        <v>353</v>
      </c>
      <c r="L12" s="19">
        <f t="shared" si="4"/>
        <v>12.547390628237014</v>
      </c>
      <c r="M12">
        <f t="shared" si="5"/>
        <v>6</v>
      </c>
      <c r="N12" s="19">
        <f>'Efficiency Adjustment'!$B$66</f>
        <v>29.429229830436125</v>
      </c>
      <c r="O12" s="19">
        <f>IF(B12="Air Force",'Air Force'!$C$71,IF(B12="Albany",Albany!$C$71,IF(B12="Detroit",Detroit!$C$71,IF(B12="Binghamton",Binghamton!$C$71,IF(B12="Hartford",Hartford!$C$71,IF(B12="Stony Brook",'Stony Brook'!$C$71,IF(B12="UMBC",UMBC!$C$71,IF(B12="Vermont",Vermont!$C$71,IF(B12="Duke",Duke!$C$71,IF(B12="Maryland",Maryland!$C$71,IF(B12="North Carolina",'North Carolina'!$C$71,IF(B12="Virginia",Virginia!$C$71,IF(B12="Georgetown",Georgetown!$C$71,IF(B12="Notre Dame",'Notre Dame'!$C$71,IF(B12="Providence",Providence!$C$71,IF(B12="Rutgers",Rutgers!$C$71,IF(B12="St. Johns",'St. Johns'!$C$71,IF(B12="Syracuse",Syracuse!$C$71,IF(B12="Villanova",Villanova!$C$71,IF(B12="Drexel",Drexel!$C$71,IF(B12="Hofstra",Hofstra!$C$71,IF(B12="Penn State",'Penn State'!$C$71,IF(B12="Delaware",Delaware!$C$71,IF(B12="Massachusetts",Massachusetts!$C$71,IF(B12="Bellarmine",Bellarmine!$C$71,IF(B12="Fairfield",Fairfield!$C$71,IF(B12="Hobart",Hobart!$C$71,IF(B12="Loyola",Loyola!$C$71,IF(B12="Ohio State",'Ohio State'!$C$71,IF(B12="Denver",Denver!$C$71,IF(B12="Johns Hopkins",'Johns Hopkins'!$C$71,IF(B12="Mercer",Mercer!$C$71,IF(B12="Michigan",Michigan!$C$71,IF(B12="Brown",Brown!$C$71,IF(B12="Cornell",Cornell!$C$71,IF(B12="Dartmouth",Dartmouth!$C$71,IF(B12="Harvard",Harvard!$C$71,IF(B12="Pennsylvania",Pennsylvania!$C$71,IF(B12="Princeton",Princeton!$C$71,IF(B12="Yale",Yale!$C$71,IF(B12="Canisius",Canisius!$C$71,IF(B12="Jacksonville",Jacksonville!$C$71,IF(B12="Manhattan",Manhattan!$C$71,IF(B12="Marist",Marist!$C$71,IF(B12="St. Josephs",'St. Josephs'!$C$71,IF(B12="Siena",Siena!$C$71,IF(B12="VMI",VMI!$C$71,IF(B12="Bryant",Bryant!$C$71,IF(B12="Mt. St. Marys",'Mount St. Marys'!$C$71,IF(B12="Quinnipiac",Quinnipiac!$C$71,IF(B12="Robert Morris",'Robert Morris'!$C$71,IF(B12="Sacred Heart",'Sacred Heart'!$C$71,IF(B12="Wagner",Wagner!$C$71,IF(B12="Army",Army!$C$71,IF(B12="Bucknell",Bucknell!$C$71,IF(B12="Colgate",Colgate!$C$71,IF(B12="Towson",Towson!$C$71,IF(B12="Holy Cross",'Holy Cross'!$C$71,IF(B12="Lafayette",Lafayette!$C$71,IF(B12="Lehigh",Lehigh!$C$71,IF(B12="Navy",Navy!$C$71,0)))))))))))))))))))))))))))))))))))))))))))))))))))))))))))))</f>
        <v>28.570591261625243</v>
      </c>
    </row>
    <row r="13" spans="1:15">
      <c r="A13" t="s">
        <v>285</v>
      </c>
      <c r="B13" t="s">
        <v>41</v>
      </c>
      <c r="C13" t="s">
        <v>435</v>
      </c>
      <c r="D13">
        <v>19</v>
      </c>
      <c r="E13">
        <v>17</v>
      </c>
      <c r="F13">
        <v>36</v>
      </c>
      <c r="G13" s="44">
        <f t="shared" si="0"/>
        <v>5.4285714285714288</v>
      </c>
      <c r="H13" s="44">
        <f t="shared" si="1"/>
        <v>4.8571428571428568</v>
      </c>
      <c r="I13" s="44">
        <f t="shared" si="2"/>
        <v>10.285714285714285</v>
      </c>
      <c r="J13">
        <f t="shared" si="3"/>
        <v>22</v>
      </c>
      <c r="K13">
        <f>IF(B13="Air Force",'Air Force'!$F$9,IF(B13="Albany",Albany!$F$9,IF(B13="Detroit",Detroit!$F$9,IF(B13="Binghamton",Binghamton!$F$9,IF(B13="Hartford",Hartford!$F$9,IF(B13="Stony Brook",'Stony Brook'!$F$9,IF(B13="UMBC",UMBC!$F$9,IF(B13="Vermont",Vermont!$F$9,IF(B13="Duke",Duke!$F$9,IF(B13="Maryland",Maryland!$F$9,IF(B13="North Carolina",'North Carolina'!$F$9,IF(B13="Virginia",Virginia!$F$9,IF(B13="Georgetown",Georgetown!$F$9,IF(B13="Notre Dame",'Notre Dame'!$F$9,IF(B13="Providence",Providence!$F$9,IF(B13="Rutgers",Rutgers!$F$9,IF(B13="St. Johns",'St. Johns'!$F$9,IF(B13="Syracuse",Syracuse!$F$9,IF(B13="Villanova",Villanova!$F$9,IF(B13="Drexel",Drexel!$F$9,IF(B13="Hofstra",Hofstra!$F$9,IF(B13="Penn State",'Penn State'!$F$9,IF(B13="Delaware",Delaware!$F$9,IF(B13="Massachusetts",Massachusetts!$F$9,IF(B13="Bellarmine",Bellarmine!$F$9,IF(B13="Fairfield",Fairfield!$F$9,IF(B13="Hobart",Hobart!$F$9,IF(B13="Loyola",Loyola!$F$9,IF(B13="Ohio State",'Ohio State'!$F$9,IF(B13="Denver",Denver!$F$9,IF(B13="Johns Hopkins",'Johns Hopkins'!$F$9,IF(B13="Mercer",Mercer!$F$9,IF(B13="Michigan",Michigan!$F$9,IF(B13="Brown",Brown!$F$9,IF(B13="Cornell",Cornell!$F$9,IF(B13="Dartmouth",Dartmouth!$F$9,IF(B13="Harvard",Harvard!$F$9,IF(B13="Pennsylvania",Pennsylvania!$F$9,IF(B13="Princeton",Princeton!$F$9,IF(B13="Yale",Yale!$F$9,IF(B13="Canisius",Canisius!$F$9,IF(B13="Jacksonville",Jacksonville!$F$9,IF(B13="Manhattan",Manhattan!$F$9,IF(B13="Marist",Marist!$F$9,IF(B13="St. Josephs",'St. Josephs'!$F$9,IF(B13="Siena",Siena!$F$9,IF(B13="VMI",VMI!$F$9,IF(B13="Bryant",Bryant!$F$9,IF(B13="Mt. St. Marys",'Mount St. Marys'!$F$9,IF(B13="Quinnipiac",Quinnipiac!$F$9,IF(B13="Robert Morris",'Robert Morris'!$F$9,IF(B13="Sacred Heart",'Sacred Heart'!$F$9,IF(B13="Wagner",Wagner!$F$9,IF(B13="Army",Army!$F$9,IF(B13="Bucknell",Bucknell!$F$9,IF(B13="Colgate",Colgate!$F$9,IF(B13="Towson",Towson!$F$9,IF(B13="Holy Cross",'Holy Cross'!$F$9,IF(B13="Lafayette",Lafayette!$F$9,IF(B13="Lehigh",Lehigh!$F$9,IF(B13="Navy",Navy!$F$9,0)))))))))))))))))))))))))))))))))))))))))))))))))))))))))))))</f>
        <v>350</v>
      </c>
      <c r="L13" s="19">
        <f t="shared" si="4"/>
        <v>10.524254175889103</v>
      </c>
      <c r="M13">
        <f t="shared" si="5"/>
        <v>20</v>
      </c>
      <c r="N13" s="19">
        <f>'Efficiency Adjustment'!$B$66</f>
        <v>29.429229830436125</v>
      </c>
      <c r="O13" s="19">
        <f>IF(B13="Air Force",'Air Force'!$C$71,IF(B13="Albany",Albany!$C$71,IF(B13="Detroit",Detroit!$C$71,IF(B13="Binghamton",Binghamton!$C$71,IF(B13="Hartford",Hartford!$C$71,IF(B13="Stony Brook",'Stony Brook'!$C$71,IF(B13="UMBC",UMBC!$C$71,IF(B13="Vermont",Vermont!$C$71,IF(B13="Duke",Duke!$C$71,IF(B13="Maryland",Maryland!$C$71,IF(B13="North Carolina",'North Carolina'!$C$71,IF(B13="Virginia",Virginia!$C$71,IF(B13="Georgetown",Georgetown!$C$71,IF(B13="Notre Dame",'Notre Dame'!$C$71,IF(B13="Providence",Providence!$C$71,IF(B13="Rutgers",Rutgers!$C$71,IF(B13="St. Johns",'St. Johns'!$C$71,IF(B13="Syracuse",Syracuse!$C$71,IF(B13="Villanova",Villanova!$C$71,IF(B13="Drexel",Drexel!$C$71,IF(B13="Hofstra",Hofstra!$C$71,IF(B13="Penn State",'Penn State'!$C$71,IF(B13="Delaware",Delaware!$C$71,IF(B13="Massachusetts",Massachusetts!$C$71,IF(B13="Bellarmine",Bellarmine!$C$71,IF(B13="Fairfield",Fairfield!$C$71,IF(B13="Hobart",Hobart!$C$71,IF(B13="Loyola",Loyola!$C$71,IF(B13="Ohio State",'Ohio State'!$C$71,IF(B13="Denver",Denver!$C$71,IF(B13="Johns Hopkins",'Johns Hopkins'!$C$71,IF(B13="Mercer",Mercer!$C$71,IF(B13="Michigan",Michigan!$C$71,IF(B13="Brown",Brown!$C$71,IF(B13="Cornell",Cornell!$C$71,IF(B13="Dartmouth",Dartmouth!$C$71,IF(B13="Harvard",Harvard!$C$71,IF(B13="Pennsylvania",Pennsylvania!$C$71,IF(B13="Princeton",Princeton!$C$71,IF(B13="Yale",Yale!$C$71,IF(B13="Canisius",Canisius!$C$71,IF(B13="Jacksonville",Jacksonville!$C$71,IF(B13="Manhattan",Manhattan!$C$71,IF(B13="Marist",Marist!$C$71,IF(B13="St. Josephs",'St. Josephs'!$C$71,IF(B13="Siena",Siena!$C$71,IF(B13="VMI",VMI!$C$71,IF(B13="Bryant",Bryant!$C$71,IF(B13="Mt. St. Marys",'Mount St. Marys'!$C$71,IF(B13="Quinnipiac",Quinnipiac!$C$71,IF(B13="Robert Morris",'Robert Morris'!$C$71,IF(B13="Sacred Heart",'Sacred Heart'!$C$71,IF(B13="Wagner",Wagner!$C$71,IF(B13="Army",Army!$C$71,IF(B13="Bucknell",Bucknell!$C$71,IF(B13="Colgate",Colgate!$C$71,IF(B13="Towson",Towson!$C$71,IF(B13="Holy Cross",'Holy Cross'!$C$71,IF(B13="Lafayette",Lafayette!$C$71,IF(B13="Lehigh",Lehigh!$C$71,IF(B13="Navy",Navy!$C$71,0)))))))))))))))))))))))))))))))))))))))))))))))))))))))))))))</f>
        <v>28.762194890538478</v>
      </c>
    </row>
    <row r="14" spans="1:15">
      <c r="A14" t="s">
        <v>255</v>
      </c>
      <c r="B14" t="s">
        <v>48</v>
      </c>
      <c r="C14" t="s">
        <v>436</v>
      </c>
      <c r="D14">
        <v>27</v>
      </c>
      <c r="E14">
        <v>20</v>
      </c>
      <c r="F14">
        <v>47</v>
      </c>
      <c r="G14" s="44">
        <f t="shared" si="0"/>
        <v>7.2580645161290329</v>
      </c>
      <c r="H14" s="44">
        <f t="shared" si="1"/>
        <v>5.376344086021505</v>
      </c>
      <c r="I14" s="44">
        <f t="shared" si="2"/>
        <v>12.634408602150538</v>
      </c>
      <c r="J14">
        <f t="shared" si="3"/>
        <v>5</v>
      </c>
      <c r="K14">
        <f>IF(B14="Air Force",'Air Force'!$F$9,IF(B14="Albany",Albany!$F$9,IF(B14="Detroit",Detroit!$F$9,IF(B14="Binghamton",Binghamton!$F$9,IF(B14="Hartford",Hartford!$F$9,IF(B14="Stony Brook",'Stony Brook'!$F$9,IF(B14="UMBC",UMBC!$F$9,IF(B14="Vermont",Vermont!$F$9,IF(B14="Duke",Duke!$F$9,IF(B14="Maryland",Maryland!$F$9,IF(B14="North Carolina",'North Carolina'!$F$9,IF(B14="Virginia",Virginia!$F$9,IF(B14="Georgetown",Georgetown!$F$9,IF(B14="Notre Dame",'Notre Dame'!$F$9,IF(B14="Providence",Providence!$F$9,IF(B14="Rutgers",Rutgers!$F$9,IF(B14="St. Johns",'St. Johns'!$F$9,IF(B14="Syracuse",Syracuse!$F$9,IF(B14="Villanova",Villanova!$F$9,IF(B14="Drexel",Drexel!$F$9,IF(B14="Hofstra",Hofstra!$F$9,IF(B14="Penn State",'Penn State'!$F$9,IF(B14="Delaware",Delaware!$F$9,IF(B14="Massachusetts",Massachusetts!$F$9,IF(B14="Bellarmine",Bellarmine!$F$9,IF(B14="Fairfield",Fairfield!$F$9,IF(B14="Hobart",Hobart!$F$9,IF(B14="Loyola",Loyola!$F$9,IF(B14="Ohio State",'Ohio State'!$F$9,IF(B14="Denver",Denver!$F$9,IF(B14="Johns Hopkins",'Johns Hopkins'!$F$9,IF(B14="Mercer",Mercer!$F$9,IF(B14="Michigan",Michigan!$F$9,IF(B14="Brown",Brown!$F$9,IF(B14="Cornell",Cornell!$F$9,IF(B14="Dartmouth",Dartmouth!$F$9,IF(B14="Harvard",Harvard!$F$9,IF(B14="Pennsylvania",Pennsylvania!$F$9,IF(B14="Princeton",Princeton!$F$9,IF(B14="Yale",Yale!$F$9,IF(B14="Canisius",Canisius!$F$9,IF(B14="Jacksonville",Jacksonville!$F$9,IF(B14="Manhattan",Manhattan!$F$9,IF(B14="Marist",Marist!$F$9,IF(B14="St. Josephs",'St. Josephs'!$F$9,IF(B14="Siena",Siena!$F$9,IF(B14="VMI",VMI!$F$9,IF(B14="Bryant",Bryant!$F$9,IF(B14="Mt. St. Marys",'Mount St. Marys'!$F$9,IF(B14="Quinnipiac",Quinnipiac!$F$9,IF(B14="Robert Morris",'Robert Morris'!$F$9,IF(B14="Sacred Heart",'Sacred Heart'!$F$9,IF(B14="Wagner",Wagner!$F$9,IF(B14="Army",Army!$F$9,IF(B14="Bucknell",Bucknell!$F$9,IF(B14="Colgate",Colgate!$F$9,IF(B14="Towson",Towson!$F$9,IF(B14="Holy Cross",'Holy Cross'!$F$9,IF(B14="Lafayette",Lafayette!$F$9,IF(B14="Lehigh",Lehigh!$F$9,IF(B14="Navy",Navy!$F$9,0)))))))))))))))))))))))))))))))))))))))))))))))))))))))))))))</f>
        <v>372</v>
      </c>
      <c r="L14" s="19">
        <f t="shared" si="4"/>
        <v>12.011934910911105</v>
      </c>
      <c r="M14">
        <f t="shared" si="5"/>
        <v>7</v>
      </c>
      <c r="N14" s="19">
        <f>'Efficiency Adjustment'!$B$66</f>
        <v>29.429229830436125</v>
      </c>
      <c r="O14" s="19">
        <f>IF(B14="Air Force",'Air Force'!$C$71,IF(B14="Albany",Albany!$C$71,IF(B14="Detroit",Detroit!$C$71,IF(B14="Binghamton",Binghamton!$C$71,IF(B14="Hartford",Hartford!$C$71,IF(B14="Stony Brook",'Stony Brook'!$C$71,IF(B14="UMBC",UMBC!$C$71,IF(B14="Vermont",Vermont!$C$71,IF(B14="Duke",Duke!$C$71,IF(B14="Maryland",Maryland!$C$71,IF(B14="North Carolina",'North Carolina'!$C$71,IF(B14="Virginia",Virginia!$C$71,IF(B14="Georgetown",Georgetown!$C$71,IF(B14="Notre Dame",'Notre Dame'!$C$71,IF(B14="Providence",Providence!$C$71,IF(B14="Rutgers",Rutgers!$C$71,IF(B14="St. Johns",'St. Johns'!$C$71,IF(B14="Syracuse",Syracuse!$C$71,IF(B14="Villanova",Villanova!$C$71,IF(B14="Drexel",Drexel!$C$71,IF(B14="Hofstra",Hofstra!$C$71,IF(B14="Penn State",'Penn State'!$C$71,IF(B14="Delaware",Delaware!$C$71,IF(B14="Massachusetts",Massachusetts!$C$71,IF(B14="Bellarmine",Bellarmine!$C$71,IF(B14="Fairfield",Fairfield!$C$71,IF(B14="Hobart",Hobart!$C$71,IF(B14="Loyola",Loyola!$C$71,IF(B14="Ohio State",'Ohio State'!$C$71,IF(B14="Denver",Denver!$C$71,IF(B14="Johns Hopkins",'Johns Hopkins'!$C$71,IF(B14="Mercer",Mercer!$C$71,IF(B14="Michigan",Michigan!$C$71,IF(B14="Brown",Brown!$C$71,IF(B14="Cornell",Cornell!$C$71,IF(B14="Dartmouth",Dartmouth!$C$71,IF(B14="Harvard",Harvard!$C$71,IF(B14="Pennsylvania",Pennsylvania!$C$71,IF(B14="Princeton",Princeton!$C$71,IF(B14="Yale",Yale!$C$71,IF(B14="Canisius",Canisius!$C$71,IF(B14="Jacksonville",Jacksonville!$C$71,IF(B14="Manhattan",Manhattan!$C$71,IF(B14="Marist",Marist!$C$71,IF(B14="St. Josephs",'St. Josephs'!$C$71,IF(B14="Siena",Siena!$C$71,IF(B14="VMI",VMI!$C$71,IF(B14="Bryant",Bryant!$C$71,IF(B14="Mt. St. Marys",'Mount St. Marys'!$C$71,IF(B14="Quinnipiac",Quinnipiac!$C$71,IF(B14="Robert Morris",'Robert Morris'!$C$71,IF(B14="Sacred Heart",'Sacred Heart'!$C$71,IF(B14="Wagner",Wagner!$C$71,IF(B14="Army",Army!$C$71,IF(B14="Bucknell",Bucknell!$C$71,IF(B14="Colgate",Colgate!$C$71,IF(B14="Towson",Towson!$C$71,IF(B14="Holy Cross",'Holy Cross'!$C$71,IF(B14="Lafayette",Lafayette!$C$71,IF(B14="Lehigh",Lehigh!$C$71,IF(B14="Navy",Navy!$C$71,0)))))))))))))))))))))))))))))))))))))))))))))))))))))))))))))</f>
        <v>30.954289819418012</v>
      </c>
    </row>
    <row r="15" spans="1:15">
      <c r="A15" t="s">
        <v>270</v>
      </c>
      <c r="B15" t="s">
        <v>192</v>
      </c>
      <c r="C15" t="s">
        <v>435</v>
      </c>
      <c r="D15">
        <v>17</v>
      </c>
      <c r="E15">
        <v>21</v>
      </c>
      <c r="F15">
        <v>38</v>
      </c>
      <c r="G15" s="44">
        <f t="shared" si="0"/>
        <v>5.0595238095238093</v>
      </c>
      <c r="H15" s="44">
        <f t="shared" si="1"/>
        <v>6.25</v>
      </c>
      <c r="I15" s="44">
        <f t="shared" si="2"/>
        <v>11.30952380952381</v>
      </c>
      <c r="J15">
        <f t="shared" si="3"/>
        <v>12</v>
      </c>
      <c r="K15">
        <f>IF(B15="Air Force",'Air Force'!$F$9,IF(B15="Albany",Albany!$F$9,IF(B15="Detroit",Detroit!$F$9,IF(B15="Binghamton",Binghamton!$F$9,IF(B15="Hartford",Hartford!$F$9,IF(B15="Stony Brook",'Stony Brook'!$F$9,IF(B15="UMBC",UMBC!$F$9,IF(B15="Vermont",Vermont!$F$9,IF(B15="Duke",Duke!$F$9,IF(B15="Maryland",Maryland!$F$9,IF(B15="North Carolina",'North Carolina'!$F$9,IF(B15="Virginia",Virginia!$F$9,IF(B15="Georgetown",Georgetown!$F$9,IF(B15="Notre Dame",'Notre Dame'!$F$9,IF(B15="Providence",Providence!$F$9,IF(B15="Rutgers",Rutgers!$F$9,IF(B15="St. Johns",'St. Johns'!$F$9,IF(B15="Syracuse",Syracuse!$F$9,IF(B15="Villanova",Villanova!$F$9,IF(B15="Drexel",Drexel!$F$9,IF(B15="Hofstra",Hofstra!$F$9,IF(B15="Penn State",'Penn State'!$F$9,IF(B15="Delaware",Delaware!$F$9,IF(B15="Massachusetts",Massachusetts!$F$9,IF(B15="Bellarmine",Bellarmine!$F$9,IF(B15="Fairfield",Fairfield!$F$9,IF(B15="Hobart",Hobart!$F$9,IF(B15="Loyola",Loyola!$F$9,IF(B15="Ohio State",'Ohio State'!$F$9,IF(B15="Denver",Denver!$F$9,IF(B15="Johns Hopkins",'Johns Hopkins'!$F$9,IF(B15="Mercer",Mercer!$F$9,IF(B15="Michigan",Michigan!$F$9,IF(B15="Brown",Brown!$F$9,IF(B15="Cornell",Cornell!$F$9,IF(B15="Dartmouth",Dartmouth!$F$9,IF(B15="Harvard",Harvard!$F$9,IF(B15="Pennsylvania",Pennsylvania!$F$9,IF(B15="Princeton",Princeton!$F$9,IF(B15="Yale",Yale!$F$9,IF(B15="Canisius",Canisius!$F$9,IF(B15="Jacksonville",Jacksonville!$F$9,IF(B15="Manhattan",Manhattan!$F$9,IF(B15="Marist",Marist!$F$9,IF(B15="St. Josephs",'St. Josephs'!$F$9,IF(B15="Siena",Siena!$F$9,IF(B15="VMI",VMI!$F$9,IF(B15="Bryant",Bryant!$F$9,IF(B15="Mt. St. Marys",'Mount St. Marys'!$F$9,IF(B15="Quinnipiac",Quinnipiac!$F$9,IF(B15="Robert Morris",'Robert Morris'!$F$9,IF(B15="Sacred Heart",'Sacred Heart'!$F$9,IF(B15="Wagner",Wagner!$F$9,IF(B15="Army",Army!$F$9,IF(B15="Bucknell",Bucknell!$F$9,IF(B15="Colgate",Colgate!$F$9,IF(B15="Towson",Towson!$F$9,IF(B15="Holy Cross",'Holy Cross'!$F$9,IF(B15="Lafayette",Lafayette!$F$9,IF(B15="Lehigh",Lehigh!$F$9,IF(B15="Navy",Navy!$F$9,0)))))))))))))))))))))))))))))))))))))))))))))))))))))))))))))</f>
        <v>336</v>
      </c>
      <c r="L15" s="19">
        <f t="shared" si="4"/>
        <v>11.689735300113055</v>
      </c>
      <c r="M15">
        <f t="shared" si="5"/>
        <v>9</v>
      </c>
      <c r="N15" s="19">
        <f>'Efficiency Adjustment'!$B$66</f>
        <v>29.429229830436125</v>
      </c>
      <c r="O15" s="19">
        <f>IF(B15="Air Force",'Air Force'!$C$71,IF(B15="Albany",Albany!$C$71,IF(B15="Detroit",Detroit!$C$71,IF(B15="Binghamton",Binghamton!$C$71,IF(B15="Hartford",Hartford!$C$71,IF(B15="Stony Brook",'Stony Brook'!$C$71,IF(B15="UMBC",UMBC!$C$71,IF(B15="Vermont",Vermont!$C$71,IF(B15="Duke",Duke!$C$71,IF(B15="Maryland",Maryland!$C$71,IF(B15="North Carolina",'North Carolina'!$C$71,IF(B15="Virginia",Virginia!$C$71,IF(B15="Georgetown",Georgetown!$C$71,IF(B15="Notre Dame",'Notre Dame'!$C$71,IF(B15="Providence",Providence!$C$71,IF(B15="Rutgers",Rutgers!$C$71,IF(B15="St. Johns",'St. Johns'!$C$71,IF(B15="Syracuse",Syracuse!$C$71,IF(B15="Villanova",Villanova!$C$71,IF(B15="Drexel",Drexel!$C$71,IF(B15="Hofstra",Hofstra!$C$71,IF(B15="Penn State",'Penn State'!$C$71,IF(B15="Delaware",Delaware!$C$71,IF(B15="Massachusetts",Massachusetts!$C$71,IF(B15="Bellarmine",Bellarmine!$C$71,IF(B15="Fairfield",Fairfield!$C$71,IF(B15="Hobart",Hobart!$C$71,IF(B15="Loyola",Loyola!$C$71,IF(B15="Ohio State",'Ohio State'!$C$71,IF(B15="Denver",Denver!$C$71,IF(B15="Johns Hopkins",'Johns Hopkins'!$C$71,IF(B15="Mercer",Mercer!$C$71,IF(B15="Michigan",Michigan!$C$71,IF(B15="Brown",Brown!$C$71,IF(B15="Cornell",Cornell!$C$71,IF(B15="Dartmouth",Dartmouth!$C$71,IF(B15="Harvard",Harvard!$C$71,IF(B15="Pennsylvania",Pennsylvania!$C$71,IF(B15="Princeton",Princeton!$C$71,IF(B15="Yale",Yale!$C$71,IF(B15="Canisius",Canisius!$C$71,IF(B15="Jacksonville",Jacksonville!$C$71,IF(B15="Manhattan",Manhattan!$C$71,IF(B15="Marist",Marist!$C$71,IF(B15="St. Josephs",'St. Josephs'!$C$71,IF(B15="Siena",Siena!$C$71,IF(B15="VMI",VMI!$C$71,IF(B15="Bryant",Bryant!$C$71,IF(B15="Mt. St. Marys",'Mount St. Marys'!$C$71,IF(B15="Quinnipiac",Quinnipiac!$C$71,IF(B15="Robert Morris",'Robert Morris'!$C$71,IF(B15="Sacred Heart",'Sacred Heart'!$C$71,IF(B15="Wagner",Wagner!$C$71,IF(B15="Army",Army!$C$71,IF(B15="Bucknell",Bucknell!$C$71,IF(B15="Colgate",Colgate!$C$71,IF(B15="Towson",Towson!$C$71,IF(B15="Holy Cross",'Holy Cross'!$C$71,IF(B15="Lafayette",Lafayette!$C$71,IF(B15="Lehigh",Lehigh!$C$71,IF(B15="Navy",Navy!$C$71,0)))))))))))))))))))))))))))))))))))))))))))))))))))))))))))))</f>
        <v>28.472036955366029</v>
      </c>
    </row>
    <row r="16" spans="1:15">
      <c r="A16" t="s">
        <v>258</v>
      </c>
      <c r="B16" t="s">
        <v>1</v>
      </c>
      <c r="C16" t="s">
        <v>436</v>
      </c>
      <c r="D16">
        <v>26</v>
      </c>
      <c r="E16">
        <v>10</v>
      </c>
      <c r="F16">
        <v>36</v>
      </c>
      <c r="G16" s="44">
        <f t="shared" si="0"/>
        <v>7.9027355623100304</v>
      </c>
      <c r="H16" s="44">
        <f t="shared" si="1"/>
        <v>3.0395136778115504</v>
      </c>
      <c r="I16" s="44">
        <f t="shared" si="2"/>
        <v>10.94224924012158</v>
      </c>
      <c r="J16">
        <f t="shared" si="3"/>
        <v>15</v>
      </c>
      <c r="K16">
        <f>IF(B16="Air Force",'Air Force'!$F$9,IF(B16="Albany",Albany!$F$9,IF(B16="Detroit",Detroit!$F$9,IF(B16="Binghamton",Binghamton!$F$9,IF(B16="Hartford",Hartford!$F$9,IF(B16="Stony Brook",'Stony Brook'!$F$9,IF(B16="UMBC",UMBC!$F$9,IF(B16="Vermont",Vermont!$F$9,IF(B16="Duke",Duke!$F$9,IF(B16="Maryland",Maryland!$F$9,IF(B16="North Carolina",'North Carolina'!$F$9,IF(B16="Virginia",Virginia!$F$9,IF(B16="Georgetown",Georgetown!$F$9,IF(B16="Notre Dame",'Notre Dame'!$F$9,IF(B16="Providence",Providence!$F$9,IF(B16="Rutgers",Rutgers!$F$9,IF(B16="St. Johns",'St. Johns'!$F$9,IF(B16="Syracuse",Syracuse!$F$9,IF(B16="Villanova",Villanova!$F$9,IF(B16="Drexel",Drexel!$F$9,IF(B16="Hofstra",Hofstra!$F$9,IF(B16="Penn State",'Penn State'!$F$9,IF(B16="Delaware",Delaware!$F$9,IF(B16="Massachusetts",Massachusetts!$F$9,IF(B16="Bellarmine",Bellarmine!$F$9,IF(B16="Fairfield",Fairfield!$F$9,IF(B16="Hobart",Hobart!$F$9,IF(B16="Loyola",Loyola!$F$9,IF(B16="Ohio State",'Ohio State'!$F$9,IF(B16="Denver",Denver!$F$9,IF(B16="Johns Hopkins",'Johns Hopkins'!$F$9,IF(B16="Mercer",Mercer!$F$9,IF(B16="Michigan",Michigan!$F$9,IF(B16="Brown",Brown!$F$9,IF(B16="Cornell",Cornell!$F$9,IF(B16="Dartmouth",Dartmouth!$F$9,IF(B16="Harvard",Harvard!$F$9,IF(B16="Pennsylvania",Pennsylvania!$F$9,IF(B16="Princeton",Princeton!$F$9,IF(B16="Yale",Yale!$F$9,IF(B16="Canisius",Canisius!$F$9,IF(B16="Jacksonville",Jacksonville!$F$9,IF(B16="Manhattan",Manhattan!$F$9,IF(B16="Marist",Marist!$F$9,IF(B16="St. Josephs",'St. Josephs'!$F$9,IF(B16="Siena",Siena!$F$9,IF(B16="VMI",VMI!$F$9,IF(B16="Bryant",Bryant!$F$9,IF(B16="Mt. St. Marys",'Mount St. Marys'!$F$9,IF(B16="Quinnipiac",Quinnipiac!$F$9,IF(B16="Robert Morris",'Robert Morris'!$F$9,IF(B16="Sacred Heart",'Sacred Heart'!$F$9,IF(B16="Wagner",Wagner!$F$9,IF(B16="Army",Army!$F$9,IF(B16="Bucknell",Bucknell!$F$9,IF(B16="Colgate",Colgate!$F$9,IF(B16="Towson",Towson!$F$9,IF(B16="Holy Cross",'Holy Cross'!$F$9,IF(B16="Lafayette",Lafayette!$F$9,IF(B16="Lehigh",Lehigh!$F$9,IF(B16="Navy",Navy!$F$9,0)))))))))))))))))))))))))))))))))))))))))))))))))))))))))))))</f>
        <v>329</v>
      </c>
      <c r="L16" s="19">
        <f t="shared" si="4"/>
        <v>11.513366285027239</v>
      </c>
      <c r="M16">
        <f t="shared" si="5"/>
        <v>11</v>
      </c>
      <c r="N16" s="19">
        <f>'Efficiency Adjustment'!$B$66</f>
        <v>29.429229830436125</v>
      </c>
      <c r="O16" s="19">
        <f>IF(B16="Air Force",'Air Force'!$C$71,IF(B16="Albany",Albany!$C$71,IF(B16="Detroit",Detroit!$C$71,IF(B16="Binghamton",Binghamton!$C$71,IF(B16="Hartford",Hartford!$C$71,IF(B16="Stony Brook",'Stony Brook'!$C$71,IF(B16="UMBC",UMBC!$C$71,IF(B16="Vermont",Vermont!$C$71,IF(B16="Duke",Duke!$C$71,IF(B16="Maryland",Maryland!$C$71,IF(B16="North Carolina",'North Carolina'!$C$71,IF(B16="Virginia",Virginia!$C$71,IF(B16="Georgetown",Georgetown!$C$71,IF(B16="Notre Dame",'Notre Dame'!$C$71,IF(B16="Providence",Providence!$C$71,IF(B16="Rutgers",Rutgers!$C$71,IF(B16="St. Johns",'St. Johns'!$C$71,IF(B16="Syracuse",Syracuse!$C$71,IF(B16="Villanova",Villanova!$C$71,IF(B16="Drexel",Drexel!$C$71,IF(B16="Hofstra",Hofstra!$C$71,IF(B16="Penn State",'Penn State'!$C$71,IF(B16="Delaware",Delaware!$C$71,IF(B16="Massachusetts",Massachusetts!$C$71,IF(B16="Bellarmine",Bellarmine!$C$71,IF(B16="Fairfield",Fairfield!$C$71,IF(B16="Hobart",Hobart!$C$71,IF(B16="Loyola",Loyola!$C$71,IF(B16="Ohio State",'Ohio State'!$C$71,IF(B16="Denver",Denver!$C$71,IF(B16="Johns Hopkins",'Johns Hopkins'!$C$71,IF(B16="Mercer",Mercer!$C$71,IF(B16="Michigan",Michigan!$C$71,IF(B16="Brown",Brown!$C$71,IF(B16="Cornell",Cornell!$C$71,IF(B16="Dartmouth",Dartmouth!$C$71,IF(B16="Harvard",Harvard!$C$71,IF(B16="Pennsylvania",Pennsylvania!$C$71,IF(B16="Princeton",Princeton!$C$71,IF(B16="Yale",Yale!$C$71,IF(B16="Canisius",Canisius!$C$71,IF(B16="Jacksonville",Jacksonville!$C$71,IF(B16="Manhattan",Manhattan!$C$71,IF(B16="Marist",Marist!$C$71,IF(B16="St. Josephs",'St. Josephs'!$C$71,IF(B16="Siena",Siena!$C$71,IF(B16="VMI",VMI!$C$71,IF(B16="Bryant",Bryant!$C$71,IF(B16="Mt. St. Marys",'Mount St. Marys'!$C$71,IF(B16="Quinnipiac",Quinnipiac!$C$71,IF(B16="Robert Morris",'Robert Morris'!$C$71,IF(B16="Sacred Heart",'Sacred Heart'!$C$71,IF(B16="Wagner",Wagner!$C$71,IF(B16="Army",Army!$C$71,IF(B16="Bucknell",Bucknell!$C$71,IF(B16="Colgate",Colgate!$C$71,IF(B16="Towson",Towson!$C$71,IF(B16="Holy Cross",'Holy Cross'!$C$71,IF(B16="Lafayette",Lafayette!$C$71,IF(B16="Lehigh",Lehigh!$C$71,IF(B16="Navy",Navy!$C$71,0)))))))))))))))))))))))))))))))))))))))))))))))))))))))))))))</f>
        <v>27.969401804599251</v>
      </c>
    </row>
    <row r="17" spans="1:15">
      <c r="A17" t="s">
        <v>358</v>
      </c>
      <c r="B17" t="s">
        <v>0</v>
      </c>
      <c r="C17" t="s">
        <v>434</v>
      </c>
      <c r="D17">
        <v>17</v>
      </c>
      <c r="E17">
        <v>25</v>
      </c>
      <c r="F17">
        <v>42</v>
      </c>
      <c r="G17" s="44">
        <f t="shared" si="0"/>
        <v>4.8295454545454541</v>
      </c>
      <c r="H17" s="44">
        <f t="shared" si="1"/>
        <v>7.1022727272727275</v>
      </c>
      <c r="I17" s="44">
        <f t="shared" si="2"/>
        <v>11.931818181818182</v>
      </c>
      <c r="J17">
        <f t="shared" si="3"/>
        <v>8</v>
      </c>
      <c r="K17">
        <f>IF(B17="Air Force",'Air Force'!$F$9,IF(B17="Albany",Albany!$F$9,IF(B17="Detroit",Detroit!$F$9,IF(B17="Binghamton",Binghamton!$F$9,IF(B17="Hartford",Hartford!$F$9,IF(B17="Stony Brook",'Stony Brook'!$F$9,IF(B17="UMBC",UMBC!$F$9,IF(B17="Vermont",Vermont!$F$9,IF(B17="Duke",Duke!$F$9,IF(B17="Maryland",Maryland!$F$9,IF(B17="North Carolina",'North Carolina'!$F$9,IF(B17="Virginia",Virginia!$F$9,IF(B17="Georgetown",Georgetown!$F$9,IF(B17="Notre Dame",'Notre Dame'!$F$9,IF(B17="Providence",Providence!$F$9,IF(B17="Rutgers",Rutgers!$F$9,IF(B17="St. Johns",'St. Johns'!$F$9,IF(B17="Syracuse",Syracuse!$F$9,IF(B17="Villanova",Villanova!$F$9,IF(B17="Drexel",Drexel!$F$9,IF(B17="Hofstra",Hofstra!$F$9,IF(B17="Penn State",'Penn State'!$F$9,IF(B17="Delaware",Delaware!$F$9,IF(B17="Massachusetts",Massachusetts!$F$9,IF(B17="Bellarmine",Bellarmine!$F$9,IF(B17="Fairfield",Fairfield!$F$9,IF(B17="Hobart",Hobart!$F$9,IF(B17="Loyola",Loyola!$F$9,IF(B17="Ohio State",'Ohio State'!$F$9,IF(B17="Denver",Denver!$F$9,IF(B17="Johns Hopkins",'Johns Hopkins'!$F$9,IF(B17="Mercer",Mercer!$F$9,IF(B17="Michigan",Michigan!$F$9,IF(B17="Brown",Brown!$F$9,IF(B17="Cornell",Cornell!$F$9,IF(B17="Dartmouth",Dartmouth!$F$9,IF(B17="Harvard",Harvard!$F$9,IF(B17="Pennsylvania",Pennsylvania!$F$9,IF(B17="Princeton",Princeton!$F$9,IF(B17="Yale",Yale!$F$9,IF(B17="Canisius",Canisius!$F$9,IF(B17="Jacksonville",Jacksonville!$F$9,IF(B17="Manhattan",Manhattan!$F$9,IF(B17="Marist",Marist!$F$9,IF(B17="St. Josephs",'St. Josephs'!$F$9,IF(B17="Siena",Siena!$F$9,IF(B17="VMI",VMI!$F$9,IF(B17="Bryant",Bryant!$F$9,IF(B17="Mt. St. Marys",'Mount St. Marys'!$F$9,IF(B17="Quinnipiac",Quinnipiac!$F$9,IF(B17="Robert Morris",'Robert Morris'!$F$9,IF(B17="Sacred Heart",'Sacred Heart'!$F$9,IF(B17="Wagner",Wagner!$F$9,IF(B17="Army",Army!$F$9,IF(B17="Bucknell",Bucknell!$F$9,IF(B17="Colgate",Colgate!$F$9,IF(B17="Towson",Towson!$F$9,IF(B17="Holy Cross",'Holy Cross'!$F$9,IF(B17="Lafayette",Lafayette!$F$9,IF(B17="Lehigh",Lehigh!$F$9,IF(B17="Navy",Navy!$F$9,0)))))))))))))))))))))))))))))))))))))))))))))))))))))))))))))</f>
        <v>352</v>
      </c>
      <c r="L17" s="19">
        <f t="shared" si="4"/>
        <v>11.301865309610495</v>
      </c>
      <c r="M17">
        <f t="shared" si="5"/>
        <v>12</v>
      </c>
      <c r="N17" s="19">
        <f>'Efficiency Adjustment'!$B$66</f>
        <v>29.429229830436125</v>
      </c>
      <c r="O17" s="19">
        <f>IF(B17="Air Force",'Air Force'!$C$71,IF(B17="Albany",Albany!$C$71,IF(B17="Detroit",Detroit!$C$71,IF(B17="Binghamton",Binghamton!$C$71,IF(B17="Hartford",Hartford!$C$71,IF(B17="Stony Brook",'Stony Brook'!$C$71,IF(B17="UMBC",UMBC!$C$71,IF(B17="Vermont",Vermont!$C$71,IF(B17="Duke",Duke!$C$71,IF(B17="Maryland",Maryland!$C$71,IF(B17="North Carolina",'North Carolina'!$C$71,IF(B17="Virginia",Virginia!$C$71,IF(B17="Georgetown",Georgetown!$C$71,IF(B17="Notre Dame",'Notre Dame'!$C$71,IF(B17="Providence",Providence!$C$71,IF(B17="Rutgers",Rutgers!$C$71,IF(B17="St. Johns",'St. Johns'!$C$71,IF(B17="Syracuse",Syracuse!$C$71,IF(B17="Villanova",Villanova!$C$71,IF(B17="Drexel",Drexel!$C$71,IF(B17="Hofstra",Hofstra!$C$71,IF(B17="Penn State",'Penn State'!$C$71,IF(B17="Delaware",Delaware!$C$71,IF(B17="Massachusetts",Massachusetts!$C$71,IF(B17="Bellarmine",Bellarmine!$C$71,IF(B17="Fairfield",Fairfield!$C$71,IF(B17="Hobart",Hobart!$C$71,IF(B17="Loyola",Loyola!$C$71,IF(B17="Ohio State",'Ohio State'!$C$71,IF(B17="Denver",Denver!$C$71,IF(B17="Johns Hopkins",'Johns Hopkins'!$C$71,IF(B17="Mercer",Mercer!$C$71,IF(B17="Michigan",Michigan!$C$71,IF(B17="Brown",Brown!$C$71,IF(B17="Cornell",Cornell!$C$71,IF(B17="Dartmouth",Dartmouth!$C$71,IF(B17="Harvard",Harvard!$C$71,IF(B17="Pennsylvania",Pennsylvania!$C$71,IF(B17="Princeton",Princeton!$C$71,IF(B17="Yale",Yale!$C$71,IF(B17="Canisius",Canisius!$C$71,IF(B17="Jacksonville",Jacksonville!$C$71,IF(B17="Manhattan",Manhattan!$C$71,IF(B17="Marist",Marist!$C$71,IF(B17="St. Josephs",'St. Josephs'!$C$71,IF(B17="Siena",Siena!$C$71,IF(B17="VMI",VMI!$C$71,IF(B17="Bryant",Bryant!$C$71,IF(B17="Mt. St. Marys",'Mount St. Marys'!$C$71,IF(B17="Quinnipiac",Quinnipiac!$C$71,IF(B17="Robert Morris",'Robert Morris'!$C$71,IF(B17="Sacred Heart",'Sacred Heart'!$C$71,IF(B17="Wagner",Wagner!$C$71,IF(B17="Army",Army!$C$71,IF(B17="Bucknell",Bucknell!$C$71,IF(B17="Colgate",Colgate!$C$71,IF(B17="Towson",Towson!$C$71,IF(B17="Holy Cross",'Holy Cross'!$C$71,IF(B17="Lafayette",Lafayette!$C$71,IF(B17="Lehigh",Lehigh!$C$71,IF(B17="Navy",Navy!$C$71,0)))))))))))))))))))))))))))))))))))))))))))))))))))))))))))))</f>
        <v>31.069580989353121</v>
      </c>
    </row>
    <row r="18" spans="1:15">
      <c r="A18" t="s">
        <v>279</v>
      </c>
      <c r="B18" t="s">
        <v>12</v>
      </c>
      <c r="C18" t="s">
        <v>436</v>
      </c>
      <c r="D18">
        <v>16</v>
      </c>
      <c r="E18">
        <v>26</v>
      </c>
      <c r="F18">
        <v>42</v>
      </c>
      <c r="G18" s="44">
        <f t="shared" si="0"/>
        <v>3.7296037296037294</v>
      </c>
      <c r="H18" s="44">
        <f t="shared" si="1"/>
        <v>6.0606060606060606</v>
      </c>
      <c r="I18" s="44">
        <f t="shared" si="2"/>
        <v>9.79020979020979</v>
      </c>
      <c r="J18">
        <f t="shared" si="3"/>
        <v>32</v>
      </c>
      <c r="K18">
        <f>IF(B18="Air Force",'Air Force'!$F$9,IF(B18="Albany",Albany!$F$9,IF(B18="Detroit",Detroit!$F$9,IF(B18="Binghamton",Binghamton!$F$9,IF(B18="Hartford",Hartford!$F$9,IF(B18="Stony Brook",'Stony Brook'!$F$9,IF(B18="UMBC",UMBC!$F$9,IF(B18="Vermont",Vermont!$F$9,IF(B18="Duke",Duke!$F$9,IF(B18="Maryland",Maryland!$F$9,IF(B18="North Carolina",'North Carolina'!$F$9,IF(B18="Virginia",Virginia!$F$9,IF(B18="Georgetown",Georgetown!$F$9,IF(B18="Notre Dame",'Notre Dame'!$F$9,IF(B18="Providence",Providence!$F$9,IF(B18="Rutgers",Rutgers!$F$9,IF(B18="St. Johns",'St. Johns'!$F$9,IF(B18="Syracuse",Syracuse!$F$9,IF(B18="Villanova",Villanova!$F$9,IF(B18="Drexel",Drexel!$F$9,IF(B18="Hofstra",Hofstra!$F$9,IF(B18="Penn State",'Penn State'!$F$9,IF(B18="Delaware",Delaware!$F$9,IF(B18="Massachusetts",Massachusetts!$F$9,IF(B18="Bellarmine",Bellarmine!$F$9,IF(B18="Fairfield",Fairfield!$F$9,IF(B18="Hobart",Hobart!$F$9,IF(B18="Loyola",Loyola!$F$9,IF(B18="Ohio State",'Ohio State'!$F$9,IF(B18="Denver",Denver!$F$9,IF(B18="Johns Hopkins",'Johns Hopkins'!$F$9,IF(B18="Mercer",Mercer!$F$9,IF(B18="Michigan",Michigan!$F$9,IF(B18="Brown",Brown!$F$9,IF(B18="Cornell",Cornell!$F$9,IF(B18="Dartmouth",Dartmouth!$F$9,IF(B18="Harvard",Harvard!$F$9,IF(B18="Pennsylvania",Pennsylvania!$F$9,IF(B18="Princeton",Princeton!$F$9,IF(B18="Yale",Yale!$F$9,IF(B18="Canisius",Canisius!$F$9,IF(B18="Jacksonville",Jacksonville!$F$9,IF(B18="Manhattan",Manhattan!$F$9,IF(B18="Marist",Marist!$F$9,IF(B18="St. Josephs",'St. Josephs'!$F$9,IF(B18="Siena",Siena!$F$9,IF(B18="VMI",VMI!$F$9,IF(B18="Bryant",Bryant!$F$9,IF(B18="Mt. St. Marys",'Mount St. Marys'!$F$9,IF(B18="Quinnipiac",Quinnipiac!$F$9,IF(B18="Robert Morris",'Robert Morris'!$F$9,IF(B18="Sacred Heart",'Sacred Heart'!$F$9,IF(B18="Wagner",Wagner!$F$9,IF(B18="Army",Army!$F$9,IF(B18="Bucknell",Bucknell!$F$9,IF(B18="Colgate",Colgate!$F$9,IF(B18="Towson",Towson!$F$9,IF(B18="Holy Cross",'Holy Cross'!$F$9,IF(B18="Lafayette",Lafayette!$F$9,IF(B18="Lehigh",Lehigh!$F$9,IF(B18="Navy",Navy!$F$9,0)))))))))))))))))))))))))))))))))))))))))))))))))))))))))))))</f>
        <v>429</v>
      </c>
      <c r="L18" s="19">
        <f t="shared" si="4"/>
        <v>9.8766478247918137</v>
      </c>
      <c r="M18">
        <f t="shared" si="5"/>
        <v>29</v>
      </c>
      <c r="N18" s="19">
        <f>'Efficiency Adjustment'!$B$66</f>
        <v>29.429229830436125</v>
      </c>
      <c r="O18" s="19">
        <f>IF(B18="Air Force",'Air Force'!$C$71,IF(B18="Albany",Albany!$C$71,IF(B18="Detroit",Detroit!$C$71,IF(B18="Binghamton",Binghamton!$C$71,IF(B18="Hartford",Hartford!$C$71,IF(B18="Stony Brook",'Stony Brook'!$C$71,IF(B18="UMBC",UMBC!$C$71,IF(B18="Vermont",Vermont!$C$71,IF(B18="Duke",Duke!$C$71,IF(B18="Maryland",Maryland!$C$71,IF(B18="North Carolina",'North Carolina'!$C$71,IF(B18="Virginia",Virginia!$C$71,IF(B18="Georgetown",Georgetown!$C$71,IF(B18="Notre Dame",'Notre Dame'!$C$71,IF(B18="Providence",Providence!$C$71,IF(B18="Rutgers",Rutgers!$C$71,IF(B18="St. Johns",'St. Johns'!$C$71,IF(B18="Syracuse",Syracuse!$C$71,IF(B18="Villanova",Villanova!$C$71,IF(B18="Drexel",Drexel!$C$71,IF(B18="Hofstra",Hofstra!$C$71,IF(B18="Penn State",'Penn State'!$C$71,IF(B18="Delaware",Delaware!$C$71,IF(B18="Massachusetts",Massachusetts!$C$71,IF(B18="Bellarmine",Bellarmine!$C$71,IF(B18="Fairfield",Fairfield!$C$71,IF(B18="Hobart",Hobart!$C$71,IF(B18="Loyola",Loyola!$C$71,IF(B18="Ohio State",'Ohio State'!$C$71,IF(B18="Denver",Denver!$C$71,IF(B18="Johns Hopkins",'Johns Hopkins'!$C$71,IF(B18="Mercer",Mercer!$C$71,IF(B18="Michigan",Michigan!$C$71,IF(B18="Brown",Brown!$C$71,IF(B18="Cornell",Cornell!$C$71,IF(B18="Dartmouth",Dartmouth!$C$71,IF(B18="Harvard",Harvard!$C$71,IF(B18="Pennsylvania",Pennsylvania!$C$71,IF(B18="Princeton",Princeton!$C$71,IF(B18="Yale",Yale!$C$71,IF(B18="Canisius",Canisius!$C$71,IF(B18="Jacksonville",Jacksonville!$C$71,IF(B18="Manhattan",Manhattan!$C$71,IF(B18="Marist",Marist!$C$71,IF(B18="St. Josephs",'St. Josephs'!$C$71,IF(B18="Siena",Siena!$C$71,IF(B18="VMI",VMI!$C$71,IF(B18="Bryant",Bryant!$C$71,IF(B18="Mt. St. Marys",'Mount St. Marys'!$C$71,IF(B18="Quinnipiac",Quinnipiac!$C$71,IF(B18="Robert Morris",'Robert Morris'!$C$71,IF(B18="Sacred Heart",'Sacred Heart'!$C$71,IF(B18="Wagner",Wagner!$C$71,IF(B18="Army",Army!$C$71,IF(B18="Bucknell",Bucknell!$C$71,IF(B18="Colgate",Colgate!$C$71,IF(B18="Towson",Towson!$C$71,IF(B18="Holy Cross",'Holy Cross'!$C$71,IF(B18="Lafayette",Lafayette!$C$71,IF(B18="Lehigh",Lehigh!$C$71,IF(B18="Navy",Navy!$C$71,0)))))))))))))))))))))))))))))))))))))))))))))))))))))))))))))</f>
        <v>29.171672323989426</v>
      </c>
    </row>
    <row r="19" spans="1:15">
      <c r="A19" t="s">
        <v>277</v>
      </c>
      <c r="B19" t="s">
        <v>8</v>
      </c>
      <c r="C19" t="s">
        <v>436</v>
      </c>
      <c r="D19">
        <v>25</v>
      </c>
      <c r="E19">
        <v>7</v>
      </c>
      <c r="F19">
        <v>32</v>
      </c>
      <c r="G19" s="44">
        <f t="shared" si="0"/>
        <v>9.2250922509225095</v>
      </c>
      <c r="H19" s="44">
        <f t="shared" si="1"/>
        <v>2.5830258302583027</v>
      </c>
      <c r="I19" s="44">
        <f t="shared" si="2"/>
        <v>11.808118081180812</v>
      </c>
      <c r="J19">
        <f t="shared" si="3"/>
        <v>11</v>
      </c>
      <c r="K19">
        <f>IF(B19="Air Force",'Air Force'!$F$9,IF(B19="Albany",Albany!$F$9,IF(B19="Detroit",Detroit!$F$9,IF(B19="Binghamton",Binghamton!$F$9,IF(B19="Hartford",Hartford!$F$9,IF(B19="Stony Brook",'Stony Brook'!$F$9,IF(B19="UMBC",UMBC!$F$9,IF(B19="Vermont",Vermont!$F$9,IF(B19="Duke",Duke!$F$9,IF(B19="Maryland",Maryland!$F$9,IF(B19="North Carolina",'North Carolina'!$F$9,IF(B19="Virginia",Virginia!$F$9,IF(B19="Georgetown",Georgetown!$F$9,IF(B19="Notre Dame",'Notre Dame'!$F$9,IF(B19="Providence",Providence!$F$9,IF(B19="Rutgers",Rutgers!$F$9,IF(B19="St. Johns",'St. Johns'!$F$9,IF(B19="Syracuse",Syracuse!$F$9,IF(B19="Villanova",Villanova!$F$9,IF(B19="Drexel",Drexel!$F$9,IF(B19="Hofstra",Hofstra!$F$9,IF(B19="Penn State",'Penn State'!$F$9,IF(B19="Delaware",Delaware!$F$9,IF(B19="Massachusetts",Massachusetts!$F$9,IF(B19="Bellarmine",Bellarmine!$F$9,IF(B19="Fairfield",Fairfield!$F$9,IF(B19="Hobart",Hobart!$F$9,IF(B19="Loyola",Loyola!$F$9,IF(B19="Ohio State",'Ohio State'!$F$9,IF(B19="Denver",Denver!$F$9,IF(B19="Johns Hopkins",'Johns Hopkins'!$F$9,IF(B19="Mercer",Mercer!$F$9,IF(B19="Michigan",Michigan!$F$9,IF(B19="Brown",Brown!$F$9,IF(B19="Cornell",Cornell!$F$9,IF(B19="Dartmouth",Dartmouth!$F$9,IF(B19="Harvard",Harvard!$F$9,IF(B19="Pennsylvania",Pennsylvania!$F$9,IF(B19="Princeton",Princeton!$F$9,IF(B19="Yale",Yale!$F$9,IF(B19="Canisius",Canisius!$F$9,IF(B19="Jacksonville",Jacksonville!$F$9,IF(B19="Manhattan",Manhattan!$F$9,IF(B19="Marist",Marist!$F$9,IF(B19="St. Josephs",'St. Josephs'!$F$9,IF(B19="Siena",Siena!$F$9,IF(B19="VMI",VMI!$F$9,IF(B19="Bryant",Bryant!$F$9,IF(B19="Mt. St. Marys",'Mount St. Marys'!$F$9,IF(B19="Quinnipiac",Quinnipiac!$F$9,IF(B19="Robert Morris",'Robert Morris'!$F$9,IF(B19="Sacred Heart",'Sacred Heart'!$F$9,IF(B19="Wagner",Wagner!$F$9,IF(B19="Army",Army!$F$9,IF(B19="Bucknell",Bucknell!$F$9,IF(B19="Colgate",Colgate!$F$9,IF(B19="Towson",Towson!$F$9,IF(B19="Holy Cross",'Holy Cross'!$F$9,IF(B19="Lafayette",Lafayette!$F$9,IF(B19="Lehigh",Lehigh!$F$9,IF(B19="Navy",Navy!$F$9,0)))))))))))))))))))))))))))))))))))))))))))))))))))))))))))))</f>
        <v>271</v>
      </c>
      <c r="L19" s="19">
        <f t="shared" si="4"/>
        <v>11.129425689578976</v>
      </c>
      <c r="M19">
        <f t="shared" si="5"/>
        <v>13</v>
      </c>
      <c r="N19" s="19">
        <f>'Efficiency Adjustment'!$B$66</f>
        <v>29.429229830436125</v>
      </c>
      <c r="O19" s="19">
        <f>IF(B19="Air Force",'Air Force'!$C$71,IF(B19="Albany",Albany!$C$71,IF(B19="Detroit",Detroit!$C$71,IF(B19="Binghamton",Binghamton!$C$71,IF(B19="Hartford",Hartford!$C$71,IF(B19="Stony Brook",'Stony Brook'!$C$71,IF(B19="UMBC",UMBC!$C$71,IF(B19="Vermont",Vermont!$C$71,IF(B19="Duke",Duke!$C$71,IF(B19="Maryland",Maryland!$C$71,IF(B19="North Carolina",'North Carolina'!$C$71,IF(B19="Virginia",Virginia!$C$71,IF(B19="Georgetown",Georgetown!$C$71,IF(B19="Notre Dame",'Notre Dame'!$C$71,IF(B19="Providence",Providence!$C$71,IF(B19="Rutgers",Rutgers!$C$71,IF(B19="St. Johns",'St. Johns'!$C$71,IF(B19="Syracuse",Syracuse!$C$71,IF(B19="Villanova",Villanova!$C$71,IF(B19="Drexel",Drexel!$C$71,IF(B19="Hofstra",Hofstra!$C$71,IF(B19="Penn State",'Penn State'!$C$71,IF(B19="Delaware",Delaware!$C$71,IF(B19="Massachusetts",Massachusetts!$C$71,IF(B19="Bellarmine",Bellarmine!$C$71,IF(B19="Fairfield",Fairfield!$C$71,IF(B19="Hobart",Hobart!$C$71,IF(B19="Loyola",Loyola!$C$71,IF(B19="Ohio State",'Ohio State'!$C$71,IF(B19="Denver",Denver!$C$71,IF(B19="Johns Hopkins",'Johns Hopkins'!$C$71,IF(B19="Mercer",Mercer!$C$71,IF(B19="Michigan",Michigan!$C$71,IF(B19="Brown",Brown!$C$71,IF(B19="Cornell",Cornell!$C$71,IF(B19="Dartmouth",Dartmouth!$C$71,IF(B19="Harvard",Harvard!$C$71,IF(B19="Pennsylvania",Pennsylvania!$C$71,IF(B19="Princeton",Princeton!$C$71,IF(B19="Yale",Yale!$C$71,IF(B19="Canisius",Canisius!$C$71,IF(B19="Jacksonville",Jacksonville!$C$71,IF(B19="Manhattan",Manhattan!$C$71,IF(B19="Marist",Marist!$C$71,IF(B19="St. Josephs",'St. Josephs'!$C$71,IF(B19="Siena",Siena!$C$71,IF(B19="VMI",VMI!$C$71,IF(B19="Bryant",Bryant!$C$71,IF(B19="Mt. St. Marys",'Mount St. Marys'!$C$71,IF(B19="Quinnipiac",Quinnipiac!$C$71,IF(B19="Robert Morris",'Robert Morris'!$C$71,IF(B19="Sacred Heart",'Sacred Heart'!$C$71,IF(B19="Wagner",Wagner!$C$71,IF(B19="Army",Army!$C$71,IF(B19="Bucknell",Bucknell!$C$71,IF(B19="Colgate",Colgate!$C$71,IF(B19="Towson",Towson!$C$71,IF(B19="Holy Cross",'Holy Cross'!$C$71,IF(B19="Lafayette",Lafayette!$C$71,IF(B19="Lehigh",Lehigh!$C$71,IF(B19="Navy",Navy!$C$71,0)))))))))))))))))))))))))))))))))))))))))))))))))))))))))))))</f>
        <v>31.223877185449318</v>
      </c>
    </row>
    <row r="20" spans="1:15">
      <c r="A20" t="s">
        <v>414</v>
      </c>
      <c r="B20" t="s">
        <v>39</v>
      </c>
      <c r="C20" t="s">
        <v>436</v>
      </c>
      <c r="D20">
        <v>23</v>
      </c>
      <c r="E20">
        <v>11</v>
      </c>
      <c r="F20">
        <v>34</v>
      </c>
      <c r="G20" s="44">
        <f t="shared" si="0"/>
        <v>6.7055393586005829</v>
      </c>
      <c r="H20" s="44">
        <f t="shared" si="1"/>
        <v>3.2069970845481048</v>
      </c>
      <c r="I20" s="44">
        <f t="shared" si="2"/>
        <v>9.9125364431486886</v>
      </c>
      <c r="J20">
        <f t="shared" si="3"/>
        <v>28</v>
      </c>
      <c r="K20">
        <f>IF(B20="Air Force",'Air Force'!$F$9,IF(B20="Albany",Albany!$F$9,IF(B20="Detroit",Detroit!$F$9,IF(B20="Binghamton",Binghamton!$F$9,IF(B20="Hartford",Hartford!$F$9,IF(B20="Stony Brook",'Stony Brook'!$F$9,IF(B20="UMBC",UMBC!$F$9,IF(B20="Vermont",Vermont!$F$9,IF(B20="Duke",Duke!$F$9,IF(B20="Maryland",Maryland!$F$9,IF(B20="North Carolina",'North Carolina'!$F$9,IF(B20="Virginia",Virginia!$F$9,IF(B20="Georgetown",Georgetown!$F$9,IF(B20="Notre Dame",'Notre Dame'!$F$9,IF(B20="Providence",Providence!$F$9,IF(B20="Rutgers",Rutgers!$F$9,IF(B20="St. Johns",'St. Johns'!$F$9,IF(B20="Syracuse",Syracuse!$F$9,IF(B20="Villanova",Villanova!$F$9,IF(B20="Drexel",Drexel!$F$9,IF(B20="Hofstra",Hofstra!$F$9,IF(B20="Penn State",'Penn State'!$F$9,IF(B20="Delaware",Delaware!$F$9,IF(B20="Massachusetts",Massachusetts!$F$9,IF(B20="Bellarmine",Bellarmine!$F$9,IF(B20="Fairfield",Fairfield!$F$9,IF(B20="Hobart",Hobart!$F$9,IF(B20="Loyola",Loyola!$F$9,IF(B20="Ohio State",'Ohio State'!$F$9,IF(B20="Denver",Denver!$F$9,IF(B20="Johns Hopkins",'Johns Hopkins'!$F$9,IF(B20="Mercer",Mercer!$F$9,IF(B20="Michigan",Michigan!$F$9,IF(B20="Brown",Brown!$F$9,IF(B20="Cornell",Cornell!$F$9,IF(B20="Dartmouth",Dartmouth!$F$9,IF(B20="Harvard",Harvard!$F$9,IF(B20="Pennsylvania",Pennsylvania!$F$9,IF(B20="Princeton",Princeton!$F$9,IF(B20="Yale",Yale!$F$9,IF(B20="Canisius",Canisius!$F$9,IF(B20="Jacksonville",Jacksonville!$F$9,IF(B20="Manhattan",Manhattan!$F$9,IF(B20="Marist",Marist!$F$9,IF(B20="St. Josephs",'St. Josephs'!$F$9,IF(B20="Siena",Siena!$F$9,IF(B20="VMI",VMI!$F$9,IF(B20="Bryant",Bryant!$F$9,IF(B20="Mt. St. Marys",'Mount St. Marys'!$F$9,IF(B20="Quinnipiac",Quinnipiac!$F$9,IF(B20="Robert Morris",'Robert Morris'!$F$9,IF(B20="Sacred Heart",'Sacred Heart'!$F$9,IF(B20="Wagner",Wagner!$F$9,IF(B20="Army",Army!$F$9,IF(B20="Bucknell",Bucknell!$F$9,IF(B20="Colgate",Colgate!$F$9,IF(B20="Towson",Towson!$F$9,IF(B20="Holy Cross",'Holy Cross'!$F$9,IF(B20="Lafayette",Lafayette!$F$9,IF(B20="Lehigh",Lehigh!$F$9,IF(B20="Navy",Navy!$F$9,0)))))))))))))))))))))))))))))))))))))))))))))))))))))))))))))</f>
        <v>343</v>
      </c>
      <c r="L20" s="19">
        <f t="shared" si="4"/>
        <v>11.04090182258807</v>
      </c>
      <c r="M20">
        <f t="shared" si="5"/>
        <v>14</v>
      </c>
      <c r="N20" s="19">
        <f>'Efficiency Adjustment'!$B$66</f>
        <v>29.429229830436125</v>
      </c>
      <c r="O20" s="19">
        <f>IF(B20="Air Force",'Air Force'!$C$71,IF(B20="Albany",Albany!$C$71,IF(B20="Detroit",Detroit!$C$71,IF(B20="Binghamton",Binghamton!$C$71,IF(B20="Hartford",Hartford!$C$71,IF(B20="Stony Brook",'Stony Brook'!$C$71,IF(B20="UMBC",UMBC!$C$71,IF(B20="Vermont",Vermont!$C$71,IF(B20="Duke",Duke!$C$71,IF(B20="Maryland",Maryland!$C$71,IF(B20="North Carolina",'North Carolina'!$C$71,IF(B20="Virginia",Virginia!$C$71,IF(B20="Georgetown",Georgetown!$C$71,IF(B20="Notre Dame",'Notre Dame'!$C$71,IF(B20="Providence",Providence!$C$71,IF(B20="Rutgers",Rutgers!$C$71,IF(B20="St. Johns",'St. Johns'!$C$71,IF(B20="Syracuse",Syracuse!$C$71,IF(B20="Villanova",Villanova!$C$71,IF(B20="Drexel",Drexel!$C$71,IF(B20="Hofstra",Hofstra!$C$71,IF(B20="Penn State",'Penn State'!$C$71,IF(B20="Delaware",Delaware!$C$71,IF(B20="Massachusetts",Massachusetts!$C$71,IF(B20="Bellarmine",Bellarmine!$C$71,IF(B20="Fairfield",Fairfield!$C$71,IF(B20="Hobart",Hobart!$C$71,IF(B20="Loyola",Loyola!$C$71,IF(B20="Ohio State",'Ohio State'!$C$71,IF(B20="Denver",Denver!$C$71,IF(B20="Johns Hopkins",'Johns Hopkins'!$C$71,IF(B20="Mercer",Mercer!$C$71,IF(B20="Michigan",Michigan!$C$71,IF(B20="Brown",Brown!$C$71,IF(B20="Cornell",Cornell!$C$71,IF(B20="Dartmouth",Dartmouth!$C$71,IF(B20="Harvard",Harvard!$C$71,IF(B20="Pennsylvania",Pennsylvania!$C$71,IF(B20="Princeton",Princeton!$C$71,IF(B20="Yale",Yale!$C$71,IF(B20="Canisius",Canisius!$C$71,IF(B20="Jacksonville",Jacksonville!$C$71,IF(B20="Manhattan",Manhattan!$C$71,IF(B20="Marist",Marist!$C$71,IF(B20="St. Josephs",'St. Josephs'!$C$71,IF(B20="Siena",Siena!$C$71,IF(B20="VMI",VMI!$C$71,IF(B20="Bryant",Bryant!$C$71,IF(B20="Mt. St. Marys",'Mount St. Marys'!$C$71,IF(B20="Quinnipiac",Quinnipiac!$C$71,IF(B20="Robert Morris",'Robert Morris'!$C$71,IF(B20="Sacred Heart",'Sacred Heart'!$C$71,IF(B20="Wagner",Wagner!$C$71,IF(B20="Army",Army!$C$71,IF(B20="Bucknell",Bucknell!$C$71,IF(B20="Colgate",Colgate!$C$71,IF(B20="Towson",Towson!$C$71,IF(B20="Holy Cross",'Holy Cross'!$C$71,IF(B20="Lafayette",Lafayette!$C$71,IF(B20="Lehigh",Lehigh!$C$71,IF(B20="Navy",Navy!$C$71,0)))))))))))))))))))))))))))))))))))))))))))))))))))))))))))))</f>
        <v>26.421601955664855</v>
      </c>
    </row>
    <row r="21" spans="1:15">
      <c r="A21" t="s">
        <v>257</v>
      </c>
      <c r="B21" t="s">
        <v>32</v>
      </c>
      <c r="C21" t="s">
        <v>436</v>
      </c>
      <c r="D21">
        <v>20</v>
      </c>
      <c r="E21">
        <v>15</v>
      </c>
      <c r="F21">
        <v>35</v>
      </c>
      <c r="G21" s="44">
        <f t="shared" si="0"/>
        <v>6.1728395061728394</v>
      </c>
      <c r="H21" s="44">
        <f t="shared" si="1"/>
        <v>4.6296296296296298</v>
      </c>
      <c r="I21" s="44">
        <f t="shared" si="2"/>
        <v>10.802469135802468</v>
      </c>
      <c r="J21">
        <f t="shared" si="3"/>
        <v>17</v>
      </c>
      <c r="K21">
        <f>IF(B21="Air Force",'Air Force'!$F$9,IF(B21="Albany",Albany!$F$9,IF(B21="Detroit",Detroit!$F$9,IF(B21="Binghamton",Binghamton!$F$9,IF(B21="Hartford",Hartford!$F$9,IF(B21="Stony Brook",'Stony Brook'!$F$9,IF(B21="UMBC",UMBC!$F$9,IF(B21="Vermont",Vermont!$F$9,IF(B21="Duke",Duke!$F$9,IF(B21="Maryland",Maryland!$F$9,IF(B21="North Carolina",'North Carolina'!$F$9,IF(B21="Virginia",Virginia!$F$9,IF(B21="Georgetown",Georgetown!$F$9,IF(B21="Notre Dame",'Notre Dame'!$F$9,IF(B21="Providence",Providence!$F$9,IF(B21="Rutgers",Rutgers!$F$9,IF(B21="St. Johns",'St. Johns'!$F$9,IF(B21="Syracuse",Syracuse!$F$9,IF(B21="Villanova",Villanova!$F$9,IF(B21="Drexel",Drexel!$F$9,IF(B21="Hofstra",Hofstra!$F$9,IF(B21="Penn State",'Penn State'!$F$9,IF(B21="Delaware",Delaware!$F$9,IF(B21="Massachusetts",Massachusetts!$F$9,IF(B21="Bellarmine",Bellarmine!$F$9,IF(B21="Fairfield",Fairfield!$F$9,IF(B21="Hobart",Hobart!$F$9,IF(B21="Loyola",Loyola!$F$9,IF(B21="Ohio State",'Ohio State'!$F$9,IF(B21="Denver",Denver!$F$9,IF(B21="Johns Hopkins",'Johns Hopkins'!$F$9,IF(B21="Mercer",Mercer!$F$9,IF(B21="Michigan",Michigan!$F$9,IF(B21="Brown",Brown!$F$9,IF(B21="Cornell",Cornell!$F$9,IF(B21="Dartmouth",Dartmouth!$F$9,IF(B21="Harvard",Harvard!$F$9,IF(B21="Pennsylvania",Pennsylvania!$F$9,IF(B21="Princeton",Princeton!$F$9,IF(B21="Yale",Yale!$F$9,IF(B21="Canisius",Canisius!$F$9,IF(B21="Jacksonville",Jacksonville!$F$9,IF(B21="Manhattan",Manhattan!$F$9,IF(B21="Marist",Marist!$F$9,IF(B21="St. Josephs",'St. Josephs'!$F$9,IF(B21="Siena",Siena!$F$9,IF(B21="VMI",VMI!$F$9,IF(B21="Bryant",Bryant!$F$9,IF(B21="Mt. St. Marys",'Mount St. Marys'!$F$9,IF(B21="Quinnipiac",Quinnipiac!$F$9,IF(B21="Robert Morris",'Robert Morris'!$F$9,IF(B21="Sacred Heart",'Sacred Heart'!$F$9,IF(B21="Wagner",Wagner!$F$9,IF(B21="Army",Army!$F$9,IF(B21="Bucknell",Bucknell!$F$9,IF(B21="Colgate",Colgate!$F$9,IF(B21="Towson",Towson!$F$9,IF(B21="Holy Cross",'Holy Cross'!$F$9,IF(B21="Lafayette",Lafayette!$F$9,IF(B21="Lehigh",Lehigh!$F$9,IF(B21="Navy",Navy!$F$9,0)))))))))))))))))))))))))))))))))))))))))))))))))))))))))))))</f>
        <v>324</v>
      </c>
      <c r="L21" s="19">
        <f t="shared" si="4"/>
        <v>10.974646803104552</v>
      </c>
      <c r="M21">
        <f t="shared" si="5"/>
        <v>15</v>
      </c>
      <c r="N21" s="19">
        <f>'Efficiency Adjustment'!$B$66</f>
        <v>29.429229830436125</v>
      </c>
      <c r="O21" s="19">
        <f>IF(B21="Air Force",'Air Force'!$C$71,IF(B21="Albany",Albany!$C$71,IF(B21="Detroit",Detroit!$C$71,IF(B21="Binghamton",Binghamton!$C$71,IF(B21="Hartford",Hartford!$C$71,IF(B21="Stony Brook",'Stony Brook'!$C$71,IF(B21="UMBC",UMBC!$C$71,IF(B21="Vermont",Vermont!$C$71,IF(B21="Duke",Duke!$C$71,IF(B21="Maryland",Maryland!$C$71,IF(B21="North Carolina",'North Carolina'!$C$71,IF(B21="Virginia",Virginia!$C$71,IF(B21="Georgetown",Georgetown!$C$71,IF(B21="Notre Dame",'Notre Dame'!$C$71,IF(B21="Providence",Providence!$C$71,IF(B21="Rutgers",Rutgers!$C$71,IF(B21="St. Johns",'St. Johns'!$C$71,IF(B21="Syracuse",Syracuse!$C$71,IF(B21="Villanova",Villanova!$C$71,IF(B21="Drexel",Drexel!$C$71,IF(B21="Hofstra",Hofstra!$C$71,IF(B21="Penn State",'Penn State'!$C$71,IF(B21="Delaware",Delaware!$C$71,IF(B21="Massachusetts",Massachusetts!$C$71,IF(B21="Bellarmine",Bellarmine!$C$71,IF(B21="Fairfield",Fairfield!$C$71,IF(B21="Hobart",Hobart!$C$71,IF(B21="Loyola",Loyola!$C$71,IF(B21="Ohio State",'Ohio State'!$C$71,IF(B21="Denver",Denver!$C$71,IF(B21="Johns Hopkins",'Johns Hopkins'!$C$71,IF(B21="Mercer",Mercer!$C$71,IF(B21="Michigan",Michigan!$C$71,IF(B21="Brown",Brown!$C$71,IF(B21="Cornell",Cornell!$C$71,IF(B21="Dartmouth",Dartmouth!$C$71,IF(B21="Harvard",Harvard!$C$71,IF(B21="Pennsylvania",Pennsylvania!$C$71,IF(B21="Princeton",Princeton!$C$71,IF(B21="Yale",Yale!$C$71,IF(B21="Canisius",Canisius!$C$71,IF(B21="Jacksonville",Jacksonville!$C$71,IF(B21="Manhattan",Manhattan!$C$71,IF(B21="Marist",Marist!$C$71,IF(B21="St. Josephs",'St. Josephs'!$C$71,IF(B21="Siena",Siena!$C$71,IF(B21="VMI",VMI!$C$71,IF(B21="Bryant",Bryant!$C$71,IF(B21="Mt. St. Marys",'Mount St. Marys'!$C$71,IF(B21="Quinnipiac",Quinnipiac!$C$71,IF(B21="Robert Morris",'Robert Morris'!$C$71,IF(B21="Sacred Heart",'Sacred Heart'!$C$71,IF(B21="Wagner",Wagner!$C$71,IF(B21="Army",Army!$C$71,IF(B21="Bucknell",Bucknell!$C$71,IF(B21="Colgate",Colgate!$C$71,IF(B21="Towson",Towson!$C$71,IF(B21="Holy Cross",'Holy Cross'!$C$71,IF(B21="Lafayette",Lafayette!$C$71,IF(B21="Lehigh",Lehigh!$C$71,IF(B21="Navy",Navy!$C$71,0)))))))))))))))))))))))))))))))))))))))))))))))))))))))))))))</f>
        <v>28.967524207138251</v>
      </c>
    </row>
    <row r="22" spans="1:15">
      <c r="A22" t="s">
        <v>272</v>
      </c>
      <c r="B22" t="s">
        <v>28</v>
      </c>
      <c r="C22" t="s">
        <v>437</v>
      </c>
      <c r="D22">
        <v>33</v>
      </c>
      <c r="E22">
        <v>8</v>
      </c>
      <c r="F22">
        <v>41</v>
      </c>
      <c r="G22" s="44">
        <f t="shared" si="0"/>
        <v>8.7071240105540895</v>
      </c>
      <c r="H22" s="44">
        <f t="shared" si="1"/>
        <v>2.1108179419525066</v>
      </c>
      <c r="I22" s="44">
        <f t="shared" si="2"/>
        <v>10.817941952506596</v>
      </c>
      <c r="J22">
        <f t="shared" si="3"/>
        <v>16</v>
      </c>
      <c r="K22">
        <f>IF(B22="Air Force",'Air Force'!$F$9,IF(B22="Albany",Albany!$F$9,IF(B22="Detroit",Detroit!$F$9,IF(B22="Binghamton",Binghamton!$F$9,IF(B22="Hartford",Hartford!$F$9,IF(B22="Stony Brook",'Stony Brook'!$F$9,IF(B22="UMBC",UMBC!$F$9,IF(B22="Vermont",Vermont!$F$9,IF(B22="Duke",Duke!$F$9,IF(B22="Maryland",Maryland!$F$9,IF(B22="North Carolina",'North Carolina'!$F$9,IF(B22="Virginia",Virginia!$F$9,IF(B22="Georgetown",Georgetown!$F$9,IF(B22="Notre Dame",'Notre Dame'!$F$9,IF(B22="Providence",Providence!$F$9,IF(B22="Rutgers",Rutgers!$F$9,IF(B22="St. Johns",'St. Johns'!$F$9,IF(B22="Syracuse",Syracuse!$F$9,IF(B22="Villanova",Villanova!$F$9,IF(B22="Drexel",Drexel!$F$9,IF(B22="Hofstra",Hofstra!$F$9,IF(B22="Penn State",'Penn State'!$F$9,IF(B22="Delaware",Delaware!$F$9,IF(B22="Massachusetts",Massachusetts!$F$9,IF(B22="Bellarmine",Bellarmine!$F$9,IF(B22="Fairfield",Fairfield!$F$9,IF(B22="Hobart",Hobart!$F$9,IF(B22="Loyola",Loyola!$F$9,IF(B22="Ohio State",'Ohio State'!$F$9,IF(B22="Denver",Denver!$F$9,IF(B22="Johns Hopkins",'Johns Hopkins'!$F$9,IF(B22="Mercer",Mercer!$F$9,IF(B22="Michigan",Michigan!$F$9,IF(B22="Brown",Brown!$F$9,IF(B22="Cornell",Cornell!$F$9,IF(B22="Dartmouth",Dartmouth!$F$9,IF(B22="Harvard",Harvard!$F$9,IF(B22="Pennsylvania",Pennsylvania!$F$9,IF(B22="Princeton",Princeton!$F$9,IF(B22="Yale",Yale!$F$9,IF(B22="Canisius",Canisius!$F$9,IF(B22="Jacksonville",Jacksonville!$F$9,IF(B22="Manhattan",Manhattan!$F$9,IF(B22="Marist",Marist!$F$9,IF(B22="St. Josephs",'St. Josephs'!$F$9,IF(B22="Siena",Siena!$F$9,IF(B22="VMI",VMI!$F$9,IF(B22="Bryant",Bryant!$F$9,IF(B22="Mt. St. Marys",'Mount St. Marys'!$F$9,IF(B22="Quinnipiac",Quinnipiac!$F$9,IF(B22="Robert Morris",'Robert Morris'!$F$9,IF(B22="Sacred Heart",'Sacred Heart'!$F$9,IF(B22="Wagner",Wagner!$F$9,IF(B22="Army",Army!$F$9,IF(B22="Bucknell",Bucknell!$F$9,IF(B22="Colgate",Colgate!$F$9,IF(B22="Towson",Towson!$F$9,IF(B22="Holy Cross",'Holy Cross'!$F$9,IF(B22="Lafayette",Lafayette!$F$9,IF(B22="Lehigh",Lehigh!$F$9,IF(B22="Navy",Navy!$F$9,0)))))))))))))))))))))))))))))))))))))))))))))))))))))))))))))</f>
        <v>379</v>
      </c>
      <c r="L22" s="19">
        <f t="shared" si="4"/>
        <v>10.971204788561431</v>
      </c>
      <c r="M22">
        <f t="shared" si="5"/>
        <v>16</v>
      </c>
      <c r="N22" s="19">
        <f>'Efficiency Adjustment'!$B$66</f>
        <v>29.429229830436125</v>
      </c>
      <c r="O22" s="19">
        <f>IF(B22="Air Force",'Air Force'!$C$71,IF(B22="Albany",Albany!$C$71,IF(B22="Detroit",Detroit!$C$71,IF(B22="Binghamton",Binghamton!$C$71,IF(B22="Hartford",Hartford!$C$71,IF(B22="Stony Brook",'Stony Brook'!$C$71,IF(B22="UMBC",UMBC!$C$71,IF(B22="Vermont",Vermont!$C$71,IF(B22="Duke",Duke!$C$71,IF(B22="Maryland",Maryland!$C$71,IF(B22="North Carolina",'North Carolina'!$C$71,IF(B22="Virginia",Virginia!$C$71,IF(B22="Georgetown",Georgetown!$C$71,IF(B22="Notre Dame",'Notre Dame'!$C$71,IF(B22="Providence",Providence!$C$71,IF(B22="Rutgers",Rutgers!$C$71,IF(B22="St. Johns",'St. Johns'!$C$71,IF(B22="Syracuse",Syracuse!$C$71,IF(B22="Villanova",Villanova!$C$71,IF(B22="Drexel",Drexel!$C$71,IF(B22="Hofstra",Hofstra!$C$71,IF(B22="Penn State",'Penn State'!$C$71,IF(B22="Delaware",Delaware!$C$71,IF(B22="Massachusetts",Massachusetts!$C$71,IF(B22="Bellarmine",Bellarmine!$C$71,IF(B22="Fairfield",Fairfield!$C$71,IF(B22="Hobart",Hobart!$C$71,IF(B22="Loyola",Loyola!$C$71,IF(B22="Ohio State",'Ohio State'!$C$71,IF(B22="Denver",Denver!$C$71,IF(B22="Johns Hopkins",'Johns Hopkins'!$C$71,IF(B22="Mercer",Mercer!$C$71,IF(B22="Michigan",Michigan!$C$71,IF(B22="Brown",Brown!$C$71,IF(B22="Cornell",Cornell!$C$71,IF(B22="Dartmouth",Dartmouth!$C$71,IF(B22="Harvard",Harvard!$C$71,IF(B22="Pennsylvania",Pennsylvania!$C$71,IF(B22="Princeton",Princeton!$C$71,IF(B22="Yale",Yale!$C$71,IF(B22="Canisius",Canisius!$C$71,IF(B22="Jacksonville",Jacksonville!$C$71,IF(B22="Manhattan",Manhattan!$C$71,IF(B22="Marist",Marist!$C$71,IF(B22="St. Josephs",'St. Josephs'!$C$71,IF(B22="Siena",Siena!$C$71,IF(B22="VMI",VMI!$C$71,IF(B22="Bryant",Bryant!$C$71,IF(B22="Mt. St. Marys",'Mount St. Marys'!$C$71,IF(B22="Quinnipiac",Quinnipiac!$C$71,IF(B22="Robert Morris",'Robert Morris'!$C$71,IF(B22="Sacred Heart",'Sacred Heart'!$C$71,IF(B22="Wagner",Wagner!$C$71,IF(B22="Army",Army!$C$71,IF(B22="Bucknell",Bucknell!$C$71,IF(B22="Colgate",Colgate!$C$71,IF(B22="Towson",Towson!$C$71,IF(B22="Holy Cross",'Holy Cross'!$C$71,IF(B22="Lafayette",Lafayette!$C$71,IF(B22="Lehigh",Lehigh!$C$71,IF(B22="Navy",Navy!$C$71,0)))))))))))))))))))))))))))))))))))))))))))))))))))))))))))))</f>
        <v>29.018116619658691</v>
      </c>
    </row>
    <row r="23" spans="1:15">
      <c r="A23" t="s">
        <v>320</v>
      </c>
      <c r="B23" t="s">
        <v>44</v>
      </c>
      <c r="C23" t="s">
        <v>436</v>
      </c>
      <c r="D23">
        <v>29</v>
      </c>
      <c r="E23">
        <v>16</v>
      </c>
      <c r="F23">
        <v>45</v>
      </c>
      <c r="G23" s="44">
        <f t="shared" si="0"/>
        <v>7.0731707317073162</v>
      </c>
      <c r="H23" s="44">
        <f t="shared" si="1"/>
        <v>3.9024390243902438</v>
      </c>
      <c r="I23" s="44">
        <f t="shared" si="2"/>
        <v>10.975609756097562</v>
      </c>
      <c r="J23">
        <f t="shared" si="3"/>
        <v>14</v>
      </c>
      <c r="K23">
        <f>IF(B23="Air Force",'Air Force'!$F$9,IF(B23="Albany",Albany!$F$9,IF(B23="Detroit",Detroit!$F$9,IF(B23="Binghamton",Binghamton!$F$9,IF(B23="Hartford",Hartford!$F$9,IF(B23="Stony Brook",'Stony Brook'!$F$9,IF(B23="UMBC",UMBC!$F$9,IF(B23="Vermont",Vermont!$F$9,IF(B23="Duke",Duke!$F$9,IF(B23="Maryland",Maryland!$F$9,IF(B23="North Carolina",'North Carolina'!$F$9,IF(B23="Virginia",Virginia!$F$9,IF(B23="Georgetown",Georgetown!$F$9,IF(B23="Notre Dame",'Notre Dame'!$F$9,IF(B23="Providence",Providence!$F$9,IF(B23="Rutgers",Rutgers!$F$9,IF(B23="St. Johns",'St. Johns'!$F$9,IF(B23="Syracuse",Syracuse!$F$9,IF(B23="Villanova",Villanova!$F$9,IF(B23="Drexel",Drexel!$F$9,IF(B23="Hofstra",Hofstra!$F$9,IF(B23="Penn State",'Penn State'!$F$9,IF(B23="Delaware",Delaware!$F$9,IF(B23="Massachusetts",Massachusetts!$F$9,IF(B23="Bellarmine",Bellarmine!$F$9,IF(B23="Fairfield",Fairfield!$F$9,IF(B23="Hobart",Hobart!$F$9,IF(B23="Loyola",Loyola!$F$9,IF(B23="Ohio State",'Ohio State'!$F$9,IF(B23="Denver",Denver!$F$9,IF(B23="Johns Hopkins",'Johns Hopkins'!$F$9,IF(B23="Mercer",Mercer!$F$9,IF(B23="Michigan",Michigan!$F$9,IF(B23="Brown",Brown!$F$9,IF(B23="Cornell",Cornell!$F$9,IF(B23="Dartmouth",Dartmouth!$F$9,IF(B23="Harvard",Harvard!$F$9,IF(B23="Pennsylvania",Pennsylvania!$F$9,IF(B23="Princeton",Princeton!$F$9,IF(B23="Yale",Yale!$F$9,IF(B23="Canisius",Canisius!$F$9,IF(B23="Jacksonville",Jacksonville!$F$9,IF(B23="Manhattan",Manhattan!$F$9,IF(B23="Marist",Marist!$F$9,IF(B23="St. Josephs",'St. Josephs'!$F$9,IF(B23="Siena",Siena!$F$9,IF(B23="VMI",VMI!$F$9,IF(B23="Bryant",Bryant!$F$9,IF(B23="Mt. St. Marys",'Mount St. Marys'!$F$9,IF(B23="Quinnipiac",Quinnipiac!$F$9,IF(B23="Robert Morris",'Robert Morris'!$F$9,IF(B23="Sacred Heart",'Sacred Heart'!$F$9,IF(B23="Wagner",Wagner!$F$9,IF(B23="Army",Army!$F$9,IF(B23="Bucknell",Bucknell!$F$9,IF(B23="Colgate",Colgate!$F$9,IF(B23="Towson",Towson!$F$9,IF(B23="Holy Cross",'Holy Cross'!$F$9,IF(B23="Lafayette",Lafayette!$F$9,IF(B23="Lehigh",Lehigh!$F$9,IF(B23="Navy",Navy!$F$9,0)))))))))))))))))))))))))))))))))))))))))))))))))))))))))))))</f>
        <v>410</v>
      </c>
      <c r="L23" s="19">
        <f t="shared" si="4"/>
        <v>10.761729397732271</v>
      </c>
      <c r="M23">
        <f t="shared" si="5"/>
        <v>18</v>
      </c>
      <c r="N23" s="19">
        <f>'Efficiency Adjustment'!$B$66</f>
        <v>29.429229830436125</v>
      </c>
      <c r="O23" s="19">
        <f>IF(B23="Air Force",'Air Force'!$C$71,IF(B23="Albany",Albany!$C$71,IF(B23="Detroit",Detroit!$C$71,IF(B23="Binghamton",Binghamton!$C$71,IF(B23="Hartford",Hartford!$C$71,IF(B23="Stony Brook",'Stony Brook'!$C$71,IF(B23="UMBC",UMBC!$C$71,IF(B23="Vermont",Vermont!$C$71,IF(B23="Duke",Duke!$C$71,IF(B23="Maryland",Maryland!$C$71,IF(B23="North Carolina",'North Carolina'!$C$71,IF(B23="Virginia",Virginia!$C$71,IF(B23="Georgetown",Georgetown!$C$71,IF(B23="Notre Dame",'Notre Dame'!$C$71,IF(B23="Providence",Providence!$C$71,IF(B23="Rutgers",Rutgers!$C$71,IF(B23="St. Johns",'St. Johns'!$C$71,IF(B23="Syracuse",Syracuse!$C$71,IF(B23="Villanova",Villanova!$C$71,IF(B23="Drexel",Drexel!$C$71,IF(B23="Hofstra",Hofstra!$C$71,IF(B23="Penn State",'Penn State'!$C$71,IF(B23="Delaware",Delaware!$C$71,IF(B23="Massachusetts",Massachusetts!$C$71,IF(B23="Bellarmine",Bellarmine!$C$71,IF(B23="Fairfield",Fairfield!$C$71,IF(B23="Hobart",Hobart!$C$71,IF(B23="Loyola",Loyola!$C$71,IF(B23="Ohio State",'Ohio State'!$C$71,IF(B23="Denver",Denver!$C$71,IF(B23="Johns Hopkins",'Johns Hopkins'!$C$71,IF(B23="Mercer",Mercer!$C$71,IF(B23="Michigan",Michigan!$C$71,IF(B23="Brown",Brown!$C$71,IF(B23="Cornell",Cornell!$C$71,IF(B23="Dartmouth",Dartmouth!$C$71,IF(B23="Harvard",Harvard!$C$71,IF(B23="Pennsylvania",Pennsylvania!$C$71,IF(B23="Princeton",Princeton!$C$71,IF(B23="Yale",Yale!$C$71,IF(B23="Canisius",Canisius!$C$71,IF(B23="Jacksonville",Jacksonville!$C$71,IF(B23="Manhattan",Manhattan!$C$71,IF(B23="Marist",Marist!$C$71,IF(B23="St. Josephs",'St. Josephs'!$C$71,IF(B23="Siena",Siena!$C$71,IF(B23="VMI",VMI!$C$71,IF(B23="Bryant",Bryant!$C$71,IF(B23="Mt. St. Marys",'Mount St. Marys'!$C$71,IF(B23="Quinnipiac",Quinnipiac!$C$71,IF(B23="Robert Morris",'Robert Morris'!$C$71,IF(B23="Sacred Heart",'Sacred Heart'!$C$71,IF(B23="Wagner",Wagner!$C$71,IF(B23="Army",Army!$C$71,IF(B23="Bucknell",Bucknell!$C$71,IF(B23="Colgate",Colgate!$C$71,IF(B23="Towson",Towson!$C$71,IF(B23="Holy Cross",'Holy Cross'!$C$71,IF(B23="Lafayette",Lafayette!$C$71,IF(B23="Lehigh",Lehigh!$C$71,IF(B23="Navy",Navy!$C$71,0)))))))))))))))))))))))))))))))))))))))))))))))))))))))))))))</f>
        <v>30.014111125060992</v>
      </c>
    </row>
    <row r="24" spans="1:15">
      <c r="A24" t="s">
        <v>395</v>
      </c>
      <c r="B24" t="s">
        <v>22</v>
      </c>
      <c r="C24" t="s">
        <v>437</v>
      </c>
      <c r="D24">
        <v>22</v>
      </c>
      <c r="E24">
        <v>12</v>
      </c>
      <c r="F24">
        <v>34</v>
      </c>
      <c r="G24" s="44">
        <f t="shared" si="0"/>
        <v>6.7073170731707323</v>
      </c>
      <c r="H24" s="44">
        <f t="shared" si="1"/>
        <v>3.6585365853658534</v>
      </c>
      <c r="I24" s="44">
        <f t="shared" si="2"/>
        <v>10.365853658536585</v>
      </c>
      <c r="J24">
        <f t="shared" si="3"/>
        <v>21</v>
      </c>
      <c r="K24">
        <f>IF(B24="Air Force",'Air Force'!$F$9,IF(B24="Albany",Albany!$F$9,IF(B24="Detroit",Detroit!$F$9,IF(B24="Binghamton",Binghamton!$F$9,IF(B24="Hartford",Hartford!$F$9,IF(B24="Stony Brook",'Stony Brook'!$F$9,IF(B24="UMBC",UMBC!$F$9,IF(B24="Vermont",Vermont!$F$9,IF(B24="Duke",Duke!$F$9,IF(B24="Maryland",Maryland!$F$9,IF(B24="North Carolina",'North Carolina'!$F$9,IF(B24="Virginia",Virginia!$F$9,IF(B24="Georgetown",Georgetown!$F$9,IF(B24="Notre Dame",'Notre Dame'!$F$9,IF(B24="Providence",Providence!$F$9,IF(B24="Rutgers",Rutgers!$F$9,IF(B24="St. Johns",'St. Johns'!$F$9,IF(B24="Syracuse",Syracuse!$F$9,IF(B24="Villanova",Villanova!$F$9,IF(B24="Drexel",Drexel!$F$9,IF(B24="Hofstra",Hofstra!$F$9,IF(B24="Penn State",'Penn State'!$F$9,IF(B24="Delaware",Delaware!$F$9,IF(B24="Massachusetts",Massachusetts!$F$9,IF(B24="Bellarmine",Bellarmine!$F$9,IF(B24="Fairfield",Fairfield!$F$9,IF(B24="Hobart",Hobart!$F$9,IF(B24="Loyola",Loyola!$F$9,IF(B24="Ohio State",'Ohio State'!$F$9,IF(B24="Denver",Denver!$F$9,IF(B24="Johns Hopkins",'Johns Hopkins'!$F$9,IF(B24="Mercer",Mercer!$F$9,IF(B24="Michigan",Michigan!$F$9,IF(B24="Brown",Brown!$F$9,IF(B24="Cornell",Cornell!$F$9,IF(B24="Dartmouth",Dartmouth!$F$9,IF(B24="Harvard",Harvard!$F$9,IF(B24="Pennsylvania",Pennsylvania!$F$9,IF(B24="Princeton",Princeton!$F$9,IF(B24="Yale",Yale!$F$9,IF(B24="Canisius",Canisius!$F$9,IF(B24="Jacksonville",Jacksonville!$F$9,IF(B24="Manhattan",Manhattan!$F$9,IF(B24="Marist",Marist!$F$9,IF(B24="St. Josephs",'St. Josephs'!$F$9,IF(B24="Siena",Siena!$F$9,IF(B24="VMI",VMI!$F$9,IF(B24="Bryant",Bryant!$F$9,IF(B24="Mt. St. Marys",'Mount St. Marys'!$F$9,IF(B24="Quinnipiac",Quinnipiac!$F$9,IF(B24="Robert Morris",'Robert Morris'!$F$9,IF(B24="Sacred Heart",'Sacred Heart'!$F$9,IF(B24="Wagner",Wagner!$F$9,IF(B24="Army",Army!$F$9,IF(B24="Bucknell",Bucknell!$F$9,IF(B24="Colgate",Colgate!$F$9,IF(B24="Towson",Towson!$F$9,IF(B24="Holy Cross",'Holy Cross'!$F$9,IF(B24="Lafayette",Lafayette!$F$9,IF(B24="Lehigh",Lehigh!$F$9,IF(B24="Navy",Navy!$F$9,0)))))))))))))))))))))))))))))))))))))))))))))))))))))))))))))</f>
        <v>328</v>
      </c>
      <c r="L24" s="19">
        <f t="shared" si="4"/>
        <v>10.866544446756413</v>
      </c>
      <c r="M24">
        <f t="shared" si="5"/>
        <v>17</v>
      </c>
      <c r="N24" s="19">
        <f>'Efficiency Adjustment'!$B$66</f>
        <v>29.429229830436125</v>
      </c>
      <c r="O24" s="19">
        <f>IF(B24="Air Force",'Air Force'!$C$71,IF(B24="Albany",Albany!$C$71,IF(B24="Detroit",Detroit!$C$71,IF(B24="Binghamton",Binghamton!$C$71,IF(B24="Hartford",Hartford!$C$71,IF(B24="Stony Brook",'Stony Brook'!$C$71,IF(B24="UMBC",UMBC!$C$71,IF(B24="Vermont",Vermont!$C$71,IF(B24="Duke",Duke!$C$71,IF(B24="Maryland",Maryland!$C$71,IF(B24="North Carolina",'North Carolina'!$C$71,IF(B24="Virginia",Virginia!$C$71,IF(B24="Georgetown",Georgetown!$C$71,IF(B24="Notre Dame",'Notre Dame'!$C$71,IF(B24="Providence",Providence!$C$71,IF(B24="Rutgers",Rutgers!$C$71,IF(B24="St. Johns",'St. Johns'!$C$71,IF(B24="Syracuse",Syracuse!$C$71,IF(B24="Villanova",Villanova!$C$71,IF(B24="Drexel",Drexel!$C$71,IF(B24="Hofstra",Hofstra!$C$71,IF(B24="Penn State",'Penn State'!$C$71,IF(B24="Delaware",Delaware!$C$71,IF(B24="Massachusetts",Massachusetts!$C$71,IF(B24="Bellarmine",Bellarmine!$C$71,IF(B24="Fairfield",Fairfield!$C$71,IF(B24="Hobart",Hobart!$C$71,IF(B24="Loyola",Loyola!$C$71,IF(B24="Ohio State",'Ohio State'!$C$71,IF(B24="Denver",Denver!$C$71,IF(B24="Johns Hopkins",'Johns Hopkins'!$C$71,IF(B24="Mercer",Mercer!$C$71,IF(B24="Michigan",Michigan!$C$71,IF(B24="Brown",Brown!$C$71,IF(B24="Cornell",Cornell!$C$71,IF(B24="Dartmouth",Dartmouth!$C$71,IF(B24="Harvard",Harvard!$C$71,IF(B24="Pennsylvania",Pennsylvania!$C$71,IF(B24="Princeton",Princeton!$C$71,IF(B24="Yale",Yale!$C$71,IF(B24="Canisius",Canisius!$C$71,IF(B24="Jacksonville",Jacksonville!$C$71,IF(B24="Manhattan",Manhattan!$C$71,IF(B24="Marist",Marist!$C$71,IF(B24="St. Josephs",'St. Josephs'!$C$71,IF(B24="Siena",Siena!$C$71,IF(B24="VMI",VMI!$C$71,IF(B24="Bryant",Bryant!$C$71,IF(B24="Mt. St. Marys",'Mount St. Marys'!$C$71,IF(B24="Quinnipiac",Quinnipiac!$C$71,IF(B24="Robert Morris",'Robert Morris'!$C$71,IF(B24="Sacred Heart",'Sacred Heart'!$C$71,IF(B24="Wagner",Wagner!$C$71,IF(B24="Army",Army!$C$71,IF(B24="Bucknell",Bucknell!$C$71,IF(B24="Colgate",Colgate!$C$71,IF(B24="Towson",Towson!$C$71,IF(B24="Holy Cross",'Holy Cross'!$C$71,IF(B24="Lafayette",Lafayette!$C$71,IF(B24="Lehigh",Lehigh!$C$71,IF(B24="Navy",Navy!$C$71,0)))))))))))))))))))))))))))))))))))))))))))))))))))))))))))))</f>
        <v>28.073238111753025</v>
      </c>
    </row>
    <row r="25" spans="1:15">
      <c r="A25" t="s">
        <v>301</v>
      </c>
      <c r="B25" t="s">
        <v>1</v>
      </c>
      <c r="C25" t="s">
        <v>435</v>
      </c>
      <c r="D25">
        <v>22</v>
      </c>
      <c r="E25">
        <v>11</v>
      </c>
      <c r="F25">
        <v>33</v>
      </c>
      <c r="G25" s="44">
        <f t="shared" si="0"/>
        <v>6.6869300911854097</v>
      </c>
      <c r="H25" s="44">
        <f t="shared" si="1"/>
        <v>3.3434650455927049</v>
      </c>
      <c r="I25" s="44">
        <f t="shared" si="2"/>
        <v>10.030395136778116</v>
      </c>
      <c r="J25">
        <f t="shared" si="3"/>
        <v>26</v>
      </c>
      <c r="K25">
        <f>IF(B25="Air Force",'Air Force'!$F$9,IF(B25="Albany",Albany!$F$9,IF(B25="Detroit",Detroit!$F$9,IF(B25="Binghamton",Binghamton!$F$9,IF(B25="Hartford",Hartford!$F$9,IF(B25="Stony Brook",'Stony Brook'!$F$9,IF(B25="UMBC",UMBC!$F$9,IF(B25="Vermont",Vermont!$F$9,IF(B25="Duke",Duke!$F$9,IF(B25="Maryland",Maryland!$F$9,IF(B25="North Carolina",'North Carolina'!$F$9,IF(B25="Virginia",Virginia!$F$9,IF(B25="Georgetown",Georgetown!$F$9,IF(B25="Notre Dame",'Notre Dame'!$F$9,IF(B25="Providence",Providence!$F$9,IF(B25="Rutgers",Rutgers!$F$9,IF(B25="St. Johns",'St. Johns'!$F$9,IF(B25="Syracuse",Syracuse!$F$9,IF(B25="Villanova",Villanova!$F$9,IF(B25="Drexel",Drexel!$F$9,IF(B25="Hofstra",Hofstra!$F$9,IF(B25="Penn State",'Penn State'!$F$9,IF(B25="Delaware",Delaware!$F$9,IF(B25="Massachusetts",Massachusetts!$F$9,IF(B25="Bellarmine",Bellarmine!$F$9,IF(B25="Fairfield",Fairfield!$F$9,IF(B25="Hobart",Hobart!$F$9,IF(B25="Loyola",Loyola!$F$9,IF(B25="Ohio State",'Ohio State'!$F$9,IF(B25="Denver",Denver!$F$9,IF(B25="Johns Hopkins",'Johns Hopkins'!$F$9,IF(B25="Mercer",Mercer!$F$9,IF(B25="Michigan",Michigan!$F$9,IF(B25="Brown",Brown!$F$9,IF(B25="Cornell",Cornell!$F$9,IF(B25="Dartmouth",Dartmouth!$F$9,IF(B25="Harvard",Harvard!$F$9,IF(B25="Pennsylvania",Pennsylvania!$F$9,IF(B25="Princeton",Princeton!$F$9,IF(B25="Yale",Yale!$F$9,IF(B25="Canisius",Canisius!$F$9,IF(B25="Jacksonville",Jacksonville!$F$9,IF(B25="Manhattan",Manhattan!$F$9,IF(B25="Marist",Marist!$F$9,IF(B25="St. Josephs",'St. Josephs'!$F$9,IF(B25="Siena",Siena!$F$9,IF(B25="VMI",VMI!$F$9,IF(B25="Bryant",Bryant!$F$9,IF(B25="Mt. St. Marys",'Mount St. Marys'!$F$9,IF(B25="Quinnipiac",Quinnipiac!$F$9,IF(B25="Robert Morris",'Robert Morris'!$F$9,IF(B25="Sacred Heart",'Sacred Heart'!$F$9,IF(B25="Wagner",Wagner!$F$9,IF(B25="Army",Army!$F$9,IF(B25="Bucknell",Bucknell!$F$9,IF(B25="Colgate",Colgate!$F$9,IF(B25="Towson",Towson!$F$9,IF(B25="Holy Cross",'Holy Cross'!$F$9,IF(B25="Lafayette",Lafayette!$F$9,IF(B25="Lehigh",Lehigh!$F$9,IF(B25="Navy",Navy!$F$9,0)))))))))))))))))))))))))))))))))))))))))))))))))))))))))))))</f>
        <v>329</v>
      </c>
      <c r="L25" s="19">
        <f t="shared" si="4"/>
        <v>10.553919094608302</v>
      </c>
      <c r="M25">
        <f t="shared" si="5"/>
        <v>19</v>
      </c>
      <c r="N25" s="19">
        <f>'Efficiency Adjustment'!$B$66</f>
        <v>29.429229830436125</v>
      </c>
      <c r="O25" s="19">
        <f>IF(B25="Air Force",'Air Force'!$C$71,IF(B25="Albany",Albany!$C$71,IF(B25="Detroit",Detroit!$C$71,IF(B25="Binghamton",Binghamton!$C$71,IF(B25="Hartford",Hartford!$C$71,IF(B25="Stony Brook",'Stony Brook'!$C$71,IF(B25="UMBC",UMBC!$C$71,IF(B25="Vermont",Vermont!$C$71,IF(B25="Duke",Duke!$C$71,IF(B25="Maryland",Maryland!$C$71,IF(B25="North Carolina",'North Carolina'!$C$71,IF(B25="Virginia",Virginia!$C$71,IF(B25="Georgetown",Georgetown!$C$71,IF(B25="Notre Dame",'Notre Dame'!$C$71,IF(B25="Providence",Providence!$C$71,IF(B25="Rutgers",Rutgers!$C$71,IF(B25="St. Johns",'St. Johns'!$C$71,IF(B25="Syracuse",Syracuse!$C$71,IF(B25="Villanova",Villanova!$C$71,IF(B25="Drexel",Drexel!$C$71,IF(B25="Hofstra",Hofstra!$C$71,IF(B25="Penn State",'Penn State'!$C$71,IF(B25="Delaware",Delaware!$C$71,IF(B25="Massachusetts",Massachusetts!$C$71,IF(B25="Bellarmine",Bellarmine!$C$71,IF(B25="Fairfield",Fairfield!$C$71,IF(B25="Hobart",Hobart!$C$71,IF(B25="Loyola",Loyola!$C$71,IF(B25="Ohio State",'Ohio State'!$C$71,IF(B25="Denver",Denver!$C$71,IF(B25="Johns Hopkins",'Johns Hopkins'!$C$71,IF(B25="Mercer",Mercer!$C$71,IF(B25="Michigan",Michigan!$C$71,IF(B25="Brown",Brown!$C$71,IF(B25="Cornell",Cornell!$C$71,IF(B25="Dartmouth",Dartmouth!$C$71,IF(B25="Harvard",Harvard!$C$71,IF(B25="Pennsylvania",Pennsylvania!$C$71,IF(B25="Princeton",Princeton!$C$71,IF(B25="Yale",Yale!$C$71,IF(B25="Canisius",Canisius!$C$71,IF(B25="Jacksonville",Jacksonville!$C$71,IF(B25="Manhattan",Manhattan!$C$71,IF(B25="Marist",Marist!$C$71,IF(B25="St. Josephs",'St. Josephs'!$C$71,IF(B25="Siena",Siena!$C$71,IF(B25="VMI",VMI!$C$71,IF(B25="Bryant",Bryant!$C$71,IF(B25="Mt. St. Marys",'Mount St. Marys'!$C$71,IF(B25="Quinnipiac",Quinnipiac!$C$71,IF(B25="Robert Morris",'Robert Morris'!$C$71,IF(B25="Sacred Heart",'Sacred Heart'!$C$71,IF(B25="Wagner",Wagner!$C$71,IF(B25="Army",Army!$C$71,IF(B25="Bucknell",Bucknell!$C$71,IF(B25="Colgate",Colgate!$C$71,IF(B25="Towson",Towson!$C$71,IF(B25="Holy Cross",'Holy Cross'!$C$71,IF(B25="Lafayette",Lafayette!$C$71,IF(B25="Lehigh",Lehigh!$C$71,IF(B25="Navy",Navy!$C$71,0)))))))))))))))))))))))))))))))))))))))))))))))))))))))))))))</f>
        <v>27.969401804599251</v>
      </c>
    </row>
    <row r="26" spans="1:15">
      <c r="A26" t="s">
        <v>269</v>
      </c>
      <c r="B26" t="s">
        <v>16</v>
      </c>
      <c r="C26" t="s">
        <v>435</v>
      </c>
      <c r="D26">
        <v>24</v>
      </c>
      <c r="E26">
        <v>20</v>
      </c>
      <c r="F26">
        <v>44</v>
      </c>
      <c r="G26" s="44">
        <f t="shared" si="0"/>
        <v>5.4545454545454541</v>
      </c>
      <c r="H26" s="44">
        <f t="shared" si="1"/>
        <v>4.5454545454545459</v>
      </c>
      <c r="I26" s="44">
        <f t="shared" si="2"/>
        <v>10</v>
      </c>
      <c r="J26">
        <f t="shared" si="3"/>
        <v>27</v>
      </c>
      <c r="K26">
        <f>IF(B26="Air Force",'Air Force'!$F$9,IF(B26="Albany",Albany!$F$9,IF(B26="Detroit",Detroit!$F$9,IF(B26="Binghamton",Binghamton!$F$9,IF(B26="Hartford",Hartford!$F$9,IF(B26="Stony Brook",'Stony Brook'!$F$9,IF(B26="UMBC",UMBC!$F$9,IF(B26="Vermont",Vermont!$F$9,IF(B26="Duke",Duke!$F$9,IF(B26="Maryland",Maryland!$F$9,IF(B26="North Carolina",'North Carolina'!$F$9,IF(B26="Virginia",Virginia!$F$9,IF(B26="Georgetown",Georgetown!$F$9,IF(B26="Notre Dame",'Notre Dame'!$F$9,IF(B26="Providence",Providence!$F$9,IF(B26="Rutgers",Rutgers!$F$9,IF(B26="St. Johns",'St. Johns'!$F$9,IF(B26="Syracuse",Syracuse!$F$9,IF(B26="Villanova",Villanova!$F$9,IF(B26="Drexel",Drexel!$F$9,IF(B26="Hofstra",Hofstra!$F$9,IF(B26="Penn State",'Penn State'!$F$9,IF(B26="Delaware",Delaware!$F$9,IF(B26="Massachusetts",Massachusetts!$F$9,IF(B26="Bellarmine",Bellarmine!$F$9,IF(B26="Fairfield",Fairfield!$F$9,IF(B26="Hobart",Hobart!$F$9,IF(B26="Loyola",Loyola!$F$9,IF(B26="Ohio State",'Ohio State'!$F$9,IF(B26="Denver",Denver!$F$9,IF(B26="Johns Hopkins",'Johns Hopkins'!$F$9,IF(B26="Mercer",Mercer!$F$9,IF(B26="Michigan",Michigan!$F$9,IF(B26="Brown",Brown!$F$9,IF(B26="Cornell",Cornell!$F$9,IF(B26="Dartmouth",Dartmouth!$F$9,IF(B26="Harvard",Harvard!$F$9,IF(B26="Pennsylvania",Pennsylvania!$F$9,IF(B26="Princeton",Princeton!$F$9,IF(B26="Yale",Yale!$F$9,IF(B26="Canisius",Canisius!$F$9,IF(B26="Jacksonville",Jacksonville!$F$9,IF(B26="Manhattan",Manhattan!$F$9,IF(B26="Marist",Marist!$F$9,IF(B26="St. Josephs",'St. Josephs'!$F$9,IF(B26="Siena",Siena!$F$9,IF(B26="VMI",VMI!$F$9,IF(B26="Bryant",Bryant!$F$9,IF(B26="Mt. St. Marys",'Mount St. Marys'!$F$9,IF(B26="Quinnipiac",Quinnipiac!$F$9,IF(B26="Robert Morris",'Robert Morris'!$F$9,IF(B26="Sacred Heart",'Sacred Heart'!$F$9,IF(B26="Wagner",Wagner!$F$9,IF(B26="Army",Army!$F$9,IF(B26="Bucknell",Bucknell!$F$9,IF(B26="Colgate",Colgate!$F$9,IF(B26="Towson",Towson!$F$9,IF(B26="Holy Cross",'Holy Cross'!$F$9,IF(B26="Lafayette",Lafayette!$F$9,IF(B26="Lehigh",Lehigh!$F$9,IF(B26="Navy",Navy!$F$9,0)))))))))))))))))))))))))))))))))))))))))))))))))))))))))))))</f>
        <v>440</v>
      </c>
      <c r="L26" s="19">
        <f t="shared" si="4"/>
        <v>10.434503135443205</v>
      </c>
      <c r="M26">
        <f t="shared" si="5"/>
        <v>21</v>
      </c>
      <c r="N26" s="19">
        <f>'Efficiency Adjustment'!$B$66</f>
        <v>29.429229830436125</v>
      </c>
      <c r="O26" s="19">
        <f>IF(B26="Air Force",'Air Force'!$C$71,IF(B26="Albany",Albany!$C$71,IF(B26="Detroit",Detroit!$C$71,IF(B26="Binghamton",Binghamton!$C$71,IF(B26="Hartford",Hartford!$C$71,IF(B26="Stony Brook",'Stony Brook'!$C$71,IF(B26="UMBC",UMBC!$C$71,IF(B26="Vermont",Vermont!$C$71,IF(B26="Duke",Duke!$C$71,IF(B26="Maryland",Maryland!$C$71,IF(B26="North Carolina",'North Carolina'!$C$71,IF(B26="Virginia",Virginia!$C$71,IF(B26="Georgetown",Georgetown!$C$71,IF(B26="Notre Dame",'Notre Dame'!$C$71,IF(B26="Providence",Providence!$C$71,IF(B26="Rutgers",Rutgers!$C$71,IF(B26="St. Johns",'St. Johns'!$C$71,IF(B26="Syracuse",Syracuse!$C$71,IF(B26="Villanova",Villanova!$C$71,IF(B26="Drexel",Drexel!$C$71,IF(B26="Hofstra",Hofstra!$C$71,IF(B26="Penn State",'Penn State'!$C$71,IF(B26="Delaware",Delaware!$C$71,IF(B26="Massachusetts",Massachusetts!$C$71,IF(B26="Bellarmine",Bellarmine!$C$71,IF(B26="Fairfield",Fairfield!$C$71,IF(B26="Hobart",Hobart!$C$71,IF(B26="Loyola",Loyola!$C$71,IF(B26="Ohio State",'Ohio State'!$C$71,IF(B26="Denver",Denver!$C$71,IF(B26="Johns Hopkins",'Johns Hopkins'!$C$71,IF(B26="Mercer",Mercer!$C$71,IF(B26="Michigan",Michigan!$C$71,IF(B26="Brown",Brown!$C$71,IF(B26="Cornell",Cornell!$C$71,IF(B26="Dartmouth",Dartmouth!$C$71,IF(B26="Harvard",Harvard!$C$71,IF(B26="Pennsylvania",Pennsylvania!$C$71,IF(B26="Princeton",Princeton!$C$71,IF(B26="Yale",Yale!$C$71,IF(B26="Canisius",Canisius!$C$71,IF(B26="Jacksonville",Jacksonville!$C$71,IF(B26="Manhattan",Manhattan!$C$71,IF(B26="Marist",Marist!$C$71,IF(B26="St. Josephs",'St. Josephs'!$C$71,IF(B26="Siena",Siena!$C$71,IF(B26="VMI",VMI!$C$71,IF(B26="Bryant",Bryant!$C$71,IF(B26="Mt. St. Marys",'Mount St. Marys'!$C$71,IF(B26="Quinnipiac",Quinnipiac!$C$71,IF(B26="Robert Morris",'Robert Morris'!$C$71,IF(B26="Sacred Heart",'Sacred Heart'!$C$71,IF(B26="Wagner",Wagner!$C$71,IF(B26="Army",Army!$C$71,IF(B26="Bucknell",Bucknell!$C$71,IF(B26="Colgate",Colgate!$C$71,IF(B26="Towson",Towson!$C$71,IF(B26="Holy Cross",'Holy Cross'!$C$71,IF(B26="Lafayette",Lafayette!$C$71,IF(B26="Lehigh",Lehigh!$C$71,IF(B26="Navy",Navy!$C$71,0)))))))))))))))))))))))))))))))))))))))))))))))))))))))))))))</f>
        <v>28.203767298198354</v>
      </c>
    </row>
    <row r="27" spans="1:15">
      <c r="A27" t="s">
        <v>364</v>
      </c>
      <c r="B27" t="s">
        <v>4</v>
      </c>
      <c r="C27" t="s">
        <v>435</v>
      </c>
      <c r="D27">
        <v>26</v>
      </c>
      <c r="E27">
        <v>10</v>
      </c>
      <c r="F27">
        <v>36</v>
      </c>
      <c r="G27" s="44">
        <f t="shared" si="0"/>
        <v>7.71513353115727</v>
      </c>
      <c r="H27" s="44">
        <f t="shared" si="1"/>
        <v>2.9673590504451042</v>
      </c>
      <c r="I27" s="44">
        <f t="shared" si="2"/>
        <v>10.682492581602373</v>
      </c>
      <c r="J27">
        <f t="shared" si="3"/>
        <v>19</v>
      </c>
      <c r="K27">
        <f>IF(B27="Air Force",'Air Force'!$F$9,IF(B27="Albany",Albany!$F$9,IF(B27="Detroit",Detroit!$F$9,IF(B27="Binghamton",Binghamton!$F$9,IF(B27="Hartford",Hartford!$F$9,IF(B27="Stony Brook",'Stony Brook'!$F$9,IF(B27="UMBC",UMBC!$F$9,IF(B27="Vermont",Vermont!$F$9,IF(B27="Duke",Duke!$F$9,IF(B27="Maryland",Maryland!$F$9,IF(B27="North Carolina",'North Carolina'!$F$9,IF(B27="Virginia",Virginia!$F$9,IF(B27="Georgetown",Georgetown!$F$9,IF(B27="Notre Dame",'Notre Dame'!$F$9,IF(B27="Providence",Providence!$F$9,IF(B27="Rutgers",Rutgers!$F$9,IF(B27="St. Johns",'St. Johns'!$F$9,IF(B27="Syracuse",Syracuse!$F$9,IF(B27="Villanova",Villanova!$F$9,IF(B27="Drexel",Drexel!$F$9,IF(B27="Hofstra",Hofstra!$F$9,IF(B27="Penn State",'Penn State'!$F$9,IF(B27="Delaware",Delaware!$F$9,IF(B27="Massachusetts",Massachusetts!$F$9,IF(B27="Bellarmine",Bellarmine!$F$9,IF(B27="Fairfield",Fairfield!$F$9,IF(B27="Hobart",Hobart!$F$9,IF(B27="Loyola",Loyola!$F$9,IF(B27="Ohio State",'Ohio State'!$F$9,IF(B27="Denver",Denver!$F$9,IF(B27="Johns Hopkins",'Johns Hopkins'!$F$9,IF(B27="Mercer",Mercer!$F$9,IF(B27="Michigan",Michigan!$F$9,IF(B27="Brown",Brown!$F$9,IF(B27="Cornell",Cornell!$F$9,IF(B27="Dartmouth",Dartmouth!$F$9,IF(B27="Harvard",Harvard!$F$9,IF(B27="Pennsylvania",Pennsylvania!$F$9,IF(B27="Princeton",Princeton!$F$9,IF(B27="Yale",Yale!$F$9,IF(B27="Canisius",Canisius!$F$9,IF(B27="Jacksonville",Jacksonville!$F$9,IF(B27="Manhattan",Manhattan!$F$9,IF(B27="Marist",Marist!$F$9,IF(B27="St. Josephs",'St. Josephs'!$F$9,IF(B27="Siena",Siena!$F$9,IF(B27="VMI",VMI!$F$9,IF(B27="Bryant",Bryant!$F$9,IF(B27="Mt. St. Marys",'Mount St. Marys'!$F$9,IF(B27="Quinnipiac",Quinnipiac!$F$9,IF(B27="Robert Morris",'Robert Morris'!$F$9,IF(B27="Sacred Heart",'Sacred Heart'!$F$9,IF(B27="Wagner",Wagner!$F$9,IF(B27="Army",Army!$F$9,IF(B27="Bucknell",Bucknell!$F$9,IF(B27="Colgate",Colgate!$F$9,IF(B27="Towson",Towson!$F$9,IF(B27="Holy Cross",'Holy Cross'!$F$9,IF(B27="Lafayette",Lafayette!$F$9,IF(B27="Lehigh",Lehigh!$F$9,IF(B27="Navy",Navy!$F$9,0)))))))))))))))))))))))))))))))))))))))))))))))))))))))))))))</f>
        <v>337</v>
      </c>
      <c r="L27" s="19">
        <f t="shared" si="4"/>
        <v>10.296546971396788</v>
      </c>
      <c r="M27">
        <f t="shared" si="5"/>
        <v>23</v>
      </c>
      <c r="N27" s="19">
        <f>'Efficiency Adjustment'!$B$66</f>
        <v>29.429229830436125</v>
      </c>
      <c r="O27" s="19">
        <f>IF(B27="Air Force",'Air Force'!$C$71,IF(B27="Albany",Albany!$C$71,IF(B27="Detroit",Detroit!$C$71,IF(B27="Binghamton",Binghamton!$C$71,IF(B27="Hartford",Hartford!$C$71,IF(B27="Stony Brook",'Stony Brook'!$C$71,IF(B27="UMBC",UMBC!$C$71,IF(B27="Vermont",Vermont!$C$71,IF(B27="Duke",Duke!$C$71,IF(B27="Maryland",Maryland!$C$71,IF(B27="North Carolina",'North Carolina'!$C$71,IF(B27="Virginia",Virginia!$C$71,IF(B27="Georgetown",Georgetown!$C$71,IF(B27="Notre Dame",'Notre Dame'!$C$71,IF(B27="Providence",Providence!$C$71,IF(B27="Rutgers",Rutgers!$C$71,IF(B27="St. Johns",'St. Johns'!$C$71,IF(B27="Syracuse",Syracuse!$C$71,IF(B27="Villanova",Villanova!$C$71,IF(B27="Drexel",Drexel!$C$71,IF(B27="Hofstra",Hofstra!$C$71,IF(B27="Penn State",'Penn State'!$C$71,IF(B27="Delaware",Delaware!$C$71,IF(B27="Massachusetts",Massachusetts!$C$71,IF(B27="Bellarmine",Bellarmine!$C$71,IF(B27="Fairfield",Fairfield!$C$71,IF(B27="Hobart",Hobart!$C$71,IF(B27="Loyola",Loyola!$C$71,IF(B27="Ohio State",'Ohio State'!$C$71,IF(B27="Denver",Denver!$C$71,IF(B27="Johns Hopkins",'Johns Hopkins'!$C$71,IF(B27="Mercer",Mercer!$C$71,IF(B27="Michigan",Michigan!$C$71,IF(B27="Brown",Brown!$C$71,IF(B27="Cornell",Cornell!$C$71,IF(B27="Dartmouth",Dartmouth!$C$71,IF(B27="Harvard",Harvard!$C$71,IF(B27="Pennsylvania",Pennsylvania!$C$71,IF(B27="Princeton",Princeton!$C$71,IF(B27="Yale",Yale!$C$71,IF(B27="Canisius",Canisius!$C$71,IF(B27="Jacksonville",Jacksonville!$C$71,IF(B27="Manhattan",Manhattan!$C$71,IF(B27="Marist",Marist!$C$71,IF(B27="St. Josephs",'St. Josephs'!$C$71,IF(B27="Siena",Siena!$C$71,IF(B27="VMI",VMI!$C$71,IF(B27="Bryant",Bryant!$C$71,IF(B27="Mt. St. Marys",'Mount St. Marys'!$C$71,IF(B27="Quinnipiac",Quinnipiac!$C$71,IF(B27="Robert Morris",'Robert Morris'!$C$71,IF(B27="Sacred Heart",'Sacred Heart'!$C$71,IF(B27="Wagner",Wagner!$C$71,IF(B27="Army",Army!$C$71,IF(B27="Bucknell",Bucknell!$C$71,IF(B27="Colgate",Colgate!$C$71,IF(B27="Towson",Towson!$C$71,IF(B27="Holy Cross",'Holy Cross'!$C$71,IF(B27="Lafayette",Lafayette!$C$71,IF(B27="Lehigh",Lehigh!$C$71,IF(B27="Navy",Navy!$C$71,0)))))))))))))))))))))))))))))))))))))))))))))))))))))))))))))</f>
        <v>30.532326052532731</v>
      </c>
    </row>
    <row r="28" spans="1:15">
      <c r="A28" t="s">
        <v>262</v>
      </c>
      <c r="B28" t="s">
        <v>15</v>
      </c>
      <c r="C28" t="s">
        <v>437</v>
      </c>
      <c r="D28">
        <v>19</v>
      </c>
      <c r="E28">
        <v>13</v>
      </c>
      <c r="F28">
        <v>32</v>
      </c>
      <c r="G28" s="44">
        <f t="shared" si="0"/>
        <v>5.8823529411764701</v>
      </c>
      <c r="H28" s="44">
        <f t="shared" si="1"/>
        <v>4.0247678018575854</v>
      </c>
      <c r="I28" s="44">
        <f t="shared" si="2"/>
        <v>9.9071207430340564</v>
      </c>
      <c r="J28">
        <f t="shared" si="3"/>
        <v>29</v>
      </c>
      <c r="K28">
        <f>IF(B28="Air Force",'Air Force'!$F$9,IF(B28="Albany",Albany!$F$9,IF(B28="Detroit",Detroit!$F$9,IF(B28="Binghamton",Binghamton!$F$9,IF(B28="Hartford",Hartford!$F$9,IF(B28="Stony Brook",'Stony Brook'!$F$9,IF(B28="UMBC",UMBC!$F$9,IF(B28="Vermont",Vermont!$F$9,IF(B28="Duke",Duke!$F$9,IF(B28="Maryland",Maryland!$F$9,IF(B28="North Carolina",'North Carolina'!$F$9,IF(B28="Virginia",Virginia!$F$9,IF(B28="Georgetown",Georgetown!$F$9,IF(B28="Notre Dame",'Notre Dame'!$F$9,IF(B28="Providence",Providence!$F$9,IF(B28="Rutgers",Rutgers!$F$9,IF(B28="St. Johns",'St. Johns'!$F$9,IF(B28="Syracuse",Syracuse!$F$9,IF(B28="Villanova",Villanova!$F$9,IF(B28="Drexel",Drexel!$F$9,IF(B28="Hofstra",Hofstra!$F$9,IF(B28="Penn State",'Penn State'!$F$9,IF(B28="Delaware",Delaware!$F$9,IF(B28="Massachusetts",Massachusetts!$F$9,IF(B28="Bellarmine",Bellarmine!$F$9,IF(B28="Fairfield",Fairfield!$F$9,IF(B28="Hobart",Hobart!$F$9,IF(B28="Loyola",Loyola!$F$9,IF(B28="Ohio State",'Ohio State'!$F$9,IF(B28="Denver",Denver!$F$9,IF(B28="Johns Hopkins",'Johns Hopkins'!$F$9,IF(B28="Mercer",Mercer!$F$9,IF(B28="Michigan",Michigan!$F$9,IF(B28="Brown",Brown!$F$9,IF(B28="Cornell",Cornell!$F$9,IF(B28="Dartmouth",Dartmouth!$F$9,IF(B28="Harvard",Harvard!$F$9,IF(B28="Pennsylvania",Pennsylvania!$F$9,IF(B28="Princeton",Princeton!$F$9,IF(B28="Yale",Yale!$F$9,IF(B28="Canisius",Canisius!$F$9,IF(B28="Jacksonville",Jacksonville!$F$9,IF(B28="Manhattan",Manhattan!$F$9,IF(B28="Marist",Marist!$F$9,IF(B28="St. Josephs",'St. Josephs'!$F$9,IF(B28="Siena",Siena!$F$9,IF(B28="VMI",VMI!$F$9,IF(B28="Bryant",Bryant!$F$9,IF(B28="Mt. St. Marys",'Mount St. Marys'!$F$9,IF(B28="Quinnipiac",Quinnipiac!$F$9,IF(B28="Robert Morris",'Robert Morris'!$F$9,IF(B28="Sacred Heart",'Sacred Heart'!$F$9,IF(B28="Wagner",Wagner!$F$9,IF(B28="Army",Army!$F$9,IF(B28="Bucknell",Bucknell!$F$9,IF(B28="Colgate",Colgate!$F$9,IF(B28="Towson",Towson!$F$9,IF(B28="Holy Cross",'Holy Cross'!$F$9,IF(B28="Lafayette",Lafayette!$F$9,IF(B28="Lehigh",Lehigh!$F$9,IF(B28="Navy",Navy!$F$9,0)))))))))))))))))))))))))))))))))))))))))))))))))))))))))))))</f>
        <v>323</v>
      </c>
      <c r="L28" s="19">
        <f t="shared" si="4"/>
        <v>10.420446424833406</v>
      </c>
      <c r="M28">
        <f t="shared" si="5"/>
        <v>22</v>
      </c>
      <c r="N28" s="19">
        <f>'Efficiency Adjustment'!$B$66</f>
        <v>29.429229830436125</v>
      </c>
      <c r="O28" s="19">
        <f>IF(B28="Air Force",'Air Force'!$C$71,IF(B28="Albany",Albany!$C$71,IF(B28="Detroit",Detroit!$C$71,IF(B28="Binghamton",Binghamton!$C$71,IF(B28="Hartford",Hartford!$C$71,IF(B28="Stony Brook",'Stony Brook'!$C$71,IF(B28="UMBC",UMBC!$C$71,IF(B28="Vermont",Vermont!$C$71,IF(B28="Duke",Duke!$C$71,IF(B28="Maryland",Maryland!$C$71,IF(B28="North Carolina",'North Carolina'!$C$71,IF(B28="Virginia",Virginia!$C$71,IF(B28="Georgetown",Georgetown!$C$71,IF(B28="Notre Dame",'Notre Dame'!$C$71,IF(B28="Providence",Providence!$C$71,IF(B28="Rutgers",Rutgers!$C$71,IF(B28="St. Johns",'St. Johns'!$C$71,IF(B28="Syracuse",Syracuse!$C$71,IF(B28="Villanova",Villanova!$C$71,IF(B28="Drexel",Drexel!$C$71,IF(B28="Hofstra",Hofstra!$C$71,IF(B28="Penn State",'Penn State'!$C$71,IF(B28="Delaware",Delaware!$C$71,IF(B28="Massachusetts",Massachusetts!$C$71,IF(B28="Bellarmine",Bellarmine!$C$71,IF(B28="Fairfield",Fairfield!$C$71,IF(B28="Hobart",Hobart!$C$71,IF(B28="Loyola",Loyola!$C$71,IF(B28="Ohio State",'Ohio State'!$C$71,IF(B28="Denver",Denver!$C$71,IF(B28="Johns Hopkins",'Johns Hopkins'!$C$71,IF(B28="Mercer",Mercer!$C$71,IF(B28="Michigan",Michigan!$C$71,IF(B28="Brown",Brown!$C$71,IF(B28="Cornell",Cornell!$C$71,IF(B28="Dartmouth",Dartmouth!$C$71,IF(B28="Harvard",Harvard!$C$71,IF(B28="Pennsylvania",Pennsylvania!$C$71,IF(B28="Princeton",Princeton!$C$71,IF(B28="Yale",Yale!$C$71,IF(B28="Canisius",Canisius!$C$71,IF(B28="Jacksonville",Jacksonville!$C$71,IF(B28="Manhattan",Manhattan!$C$71,IF(B28="Marist",Marist!$C$71,IF(B28="St. Josephs",'St. Josephs'!$C$71,IF(B28="Siena",Siena!$C$71,IF(B28="VMI",VMI!$C$71,IF(B28="Bryant",Bryant!$C$71,IF(B28="Mt. St. Marys",'Mount St. Marys'!$C$71,IF(B28="Quinnipiac",Quinnipiac!$C$71,IF(B28="Robert Morris",'Robert Morris'!$C$71,IF(B28="Sacred Heart",'Sacred Heart'!$C$71,IF(B28="Wagner",Wagner!$C$71,IF(B28="Army",Army!$C$71,IF(B28="Bucknell",Bucknell!$C$71,IF(B28="Colgate",Colgate!$C$71,IF(B28="Towson",Towson!$C$71,IF(B28="Holy Cross",'Holy Cross'!$C$71,IF(B28="Lafayette",Lafayette!$C$71,IF(B28="Lehigh",Lehigh!$C$71,IF(B28="Navy",Navy!$C$71,0)))))))))))))))))))))))))))))))))))))))))))))))))))))))))))))</f>
        <v>27.97950504402613</v>
      </c>
    </row>
    <row r="29" spans="1:15">
      <c r="A29" t="s">
        <v>358</v>
      </c>
      <c r="B29" t="s">
        <v>0</v>
      </c>
      <c r="C29" t="s">
        <v>434</v>
      </c>
      <c r="D29">
        <v>16</v>
      </c>
      <c r="E29">
        <v>22</v>
      </c>
      <c r="F29">
        <v>38</v>
      </c>
      <c r="G29" s="44">
        <f t="shared" si="0"/>
        <v>4.5454545454545459</v>
      </c>
      <c r="H29" s="44">
        <f t="shared" si="1"/>
        <v>6.25</v>
      </c>
      <c r="I29" s="44">
        <f t="shared" si="2"/>
        <v>10.795454545454545</v>
      </c>
      <c r="J29">
        <f t="shared" si="3"/>
        <v>18</v>
      </c>
      <c r="K29">
        <f>IF(B29="Air Force",'Air Force'!$F$9,IF(B29="Albany",Albany!$F$9,IF(B29="Detroit",Detroit!$F$9,IF(B29="Binghamton",Binghamton!$F$9,IF(B29="Hartford",Hartford!$F$9,IF(B29="Stony Brook",'Stony Brook'!$F$9,IF(B29="UMBC",UMBC!$F$9,IF(B29="Vermont",Vermont!$F$9,IF(B29="Duke",Duke!$F$9,IF(B29="Maryland",Maryland!$F$9,IF(B29="North Carolina",'North Carolina'!$F$9,IF(B29="Virginia",Virginia!$F$9,IF(B29="Georgetown",Georgetown!$F$9,IF(B29="Notre Dame",'Notre Dame'!$F$9,IF(B29="Providence",Providence!$F$9,IF(B29="Rutgers",Rutgers!$F$9,IF(B29="St. Johns",'St. Johns'!$F$9,IF(B29="Syracuse",Syracuse!$F$9,IF(B29="Villanova",Villanova!$F$9,IF(B29="Drexel",Drexel!$F$9,IF(B29="Hofstra",Hofstra!$F$9,IF(B29="Penn State",'Penn State'!$F$9,IF(B29="Delaware",Delaware!$F$9,IF(B29="Massachusetts",Massachusetts!$F$9,IF(B29="Bellarmine",Bellarmine!$F$9,IF(B29="Fairfield",Fairfield!$F$9,IF(B29="Hobart",Hobart!$F$9,IF(B29="Loyola",Loyola!$F$9,IF(B29="Ohio State",'Ohio State'!$F$9,IF(B29="Denver",Denver!$F$9,IF(B29="Johns Hopkins",'Johns Hopkins'!$F$9,IF(B29="Mercer",Mercer!$F$9,IF(B29="Michigan",Michigan!$F$9,IF(B29="Brown",Brown!$F$9,IF(B29="Cornell",Cornell!$F$9,IF(B29="Dartmouth",Dartmouth!$F$9,IF(B29="Harvard",Harvard!$F$9,IF(B29="Pennsylvania",Pennsylvania!$F$9,IF(B29="Princeton",Princeton!$F$9,IF(B29="Yale",Yale!$F$9,IF(B29="Canisius",Canisius!$F$9,IF(B29="Jacksonville",Jacksonville!$F$9,IF(B29="Manhattan",Manhattan!$F$9,IF(B29="Marist",Marist!$F$9,IF(B29="St. Josephs",'St. Josephs'!$F$9,IF(B29="Siena",Siena!$F$9,IF(B29="VMI",VMI!$F$9,IF(B29="Bryant",Bryant!$F$9,IF(B29="Mt. St. Marys",'Mount St. Marys'!$F$9,IF(B29="Quinnipiac",Quinnipiac!$F$9,IF(B29="Robert Morris",'Robert Morris'!$F$9,IF(B29="Sacred Heart",'Sacred Heart'!$F$9,IF(B29="Wagner",Wagner!$F$9,IF(B29="Army",Army!$F$9,IF(B29="Bucknell",Bucknell!$F$9,IF(B29="Colgate",Colgate!$F$9,IF(B29="Towson",Towson!$F$9,IF(B29="Holy Cross",'Holy Cross'!$F$9,IF(B29="Lafayette",Lafayette!$F$9,IF(B29="Lehigh",Lehigh!$F$9,IF(B29="Navy",Navy!$F$9,0)))))))))))))))))))))))))))))))))))))))))))))))))))))))))))))</f>
        <v>352</v>
      </c>
      <c r="L29" s="19">
        <f t="shared" si="4"/>
        <v>10.225497184885686</v>
      </c>
      <c r="M29">
        <f t="shared" si="5"/>
        <v>24</v>
      </c>
      <c r="N29" s="19">
        <f>'Efficiency Adjustment'!$B$66</f>
        <v>29.429229830436125</v>
      </c>
      <c r="O29" s="19">
        <f>IF(B29="Air Force",'Air Force'!$C$71,IF(B29="Albany",Albany!$C$71,IF(B29="Detroit",Detroit!$C$71,IF(B29="Binghamton",Binghamton!$C$71,IF(B29="Hartford",Hartford!$C$71,IF(B29="Stony Brook",'Stony Brook'!$C$71,IF(B29="UMBC",UMBC!$C$71,IF(B29="Vermont",Vermont!$C$71,IF(B29="Duke",Duke!$C$71,IF(B29="Maryland",Maryland!$C$71,IF(B29="North Carolina",'North Carolina'!$C$71,IF(B29="Virginia",Virginia!$C$71,IF(B29="Georgetown",Georgetown!$C$71,IF(B29="Notre Dame",'Notre Dame'!$C$71,IF(B29="Providence",Providence!$C$71,IF(B29="Rutgers",Rutgers!$C$71,IF(B29="St. Johns",'St. Johns'!$C$71,IF(B29="Syracuse",Syracuse!$C$71,IF(B29="Villanova",Villanova!$C$71,IF(B29="Drexel",Drexel!$C$71,IF(B29="Hofstra",Hofstra!$C$71,IF(B29="Penn State",'Penn State'!$C$71,IF(B29="Delaware",Delaware!$C$71,IF(B29="Massachusetts",Massachusetts!$C$71,IF(B29="Bellarmine",Bellarmine!$C$71,IF(B29="Fairfield",Fairfield!$C$71,IF(B29="Hobart",Hobart!$C$71,IF(B29="Loyola",Loyola!$C$71,IF(B29="Ohio State",'Ohio State'!$C$71,IF(B29="Denver",Denver!$C$71,IF(B29="Johns Hopkins",'Johns Hopkins'!$C$71,IF(B29="Mercer",Mercer!$C$71,IF(B29="Michigan",Michigan!$C$71,IF(B29="Brown",Brown!$C$71,IF(B29="Cornell",Cornell!$C$71,IF(B29="Dartmouth",Dartmouth!$C$71,IF(B29="Harvard",Harvard!$C$71,IF(B29="Pennsylvania",Pennsylvania!$C$71,IF(B29="Princeton",Princeton!$C$71,IF(B29="Yale",Yale!$C$71,IF(B29="Canisius",Canisius!$C$71,IF(B29="Jacksonville",Jacksonville!$C$71,IF(B29="Manhattan",Manhattan!$C$71,IF(B29="Marist",Marist!$C$71,IF(B29="St. Josephs",'St. Josephs'!$C$71,IF(B29="Siena",Siena!$C$71,IF(B29="VMI",VMI!$C$71,IF(B29="Bryant",Bryant!$C$71,IF(B29="Mt. St. Marys",'Mount St. Marys'!$C$71,IF(B29="Quinnipiac",Quinnipiac!$C$71,IF(B29="Robert Morris",'Robert Morris'!$C$71,IF(B29="Sacred Heart",'Sacred Heart'!$C$71,IF(B29="Wagner",Wagner!$C$71,IF(B29="Army",Army!$C$71,IF(B29="Bucknell",Bucknell!$C$71,IF(B29="Colgate",Colgate!$C$71,IF(B29="Towson",Towson!$C$71,IF(B29="Holy Cross",'Holy Cross'!$C$71,IF(B29="Lafayette",Lafayette!$C$71,IF(B29="Lehigh",Lehigh!$C$71,IF(B29="Navy",Navy!$C$71,0)))))))))))))))))))))))))))))))))))))))))))))))))))))))))))))</f>
        <v>31.069580989353121</v>
      </c>
    </row>
    <row r="30" spans="1:15">
      <c r="A30" t="s">
        <v>305</v>
      </c>
      <c r="B30" t="s">
        <v>20</v>
      </c>
      <c r="C30" t="s">
        <v>435</v>
      </c>
      <c r="D30">
        <v>20</v>
      </c>
      <c r="E30">
        <v>14</v>
      </c>
      <c r="F30">
        <v>34</v>
      </c>
      <c r="G30" s="44">
        <f t="shared" si="0"/>
        <v>5.4200542005420056</v>
      </c>
      <c r="H30" s="44">
        <f t="shared" si="1"/>
        <v>3.7940379403794036</v>
      </c>
      <c r="I30" s="44">
        <f t="shared" si="2"/>
        <v>9.2140921409214087</v>
      </c>
      <c r="J30">
        <f t="shared" si="3"/>
        <v>48</v>
      </c>
      <c r="K30">
        <f>IF(B30="Air Force",'Air Force'!$F$9,IF(B30="Albany",Albany!$F$9,IF(B30="Detroit",Detroit!$F$9,IF(B30="Binghamton",Binghamton!$F$9,IF(B30="Hartford",Hartford!$F$9,IF(B30="Stony Brook",'Stony Brook'!$F$9,IF(B30="UMBC",UMBC!$F$9,IF(B30="Vermont",Vermont!$F$9,IF(B30="Duke",Duke!$F$9,IF(B30="Maryland",Maryland!$F$9,IF(B30="North Carolina",'North Carolina'!$F$9,IF(B30="Virginia",Virginia!$F$9,IF(B30="Georgetown",Georgetown!$F$9,IF(B30="Notre Dame",'Notre Dame'!$F$9,IF(B30="Providence",Providence!$F$9,IF(B30="Rutgers",Rutgers!$F$9,IF(B30="St. Johns",'St. Johns'!$F$9,IF(B30="Syracuse",Syracuse!$F$9,IF(B30="Villanova",Villanova!$F$9,IF(B30="Drexel",Drexel!$F$9,IF(B30="Hofstra",Hofstra!$F$9,IF(B30="Penn State",'Penn State'!$F$9,IF(B30="Delaware",Delaware!$F$9,IF(B30="Massachusetts",Massachusetts!$F$9,IF(B30="Bellarmine",Bellarmine!$F$9,IF(B30="Fairfield",Fairfield!$F$9,IF(B30="Hobart",Hobart!$F$9,IF(B30="Loyola",Loyola!$F$9,IF(B30="Ohio State",'Ohio State'!$F$9,IF(B30="Denver",Denver!$F$9,IF(B30="Johns Hopkins",'Johns Hopkins'!$F$9,IF(B30="Mercer",Mercer!$F$9,IF(B30="Michigan",Michigan!$F$9,IF(B30="Brown",Brown!$F$9,IF(B30="Cornell",Cornell!$F$9,IF(B30="Dartmouth",Dartmouth!$F$9,IF(B30="Harvard",Harvard!$F$9,IF(B30="Pennsylvania",Pennsylvania!$F$9,IF(B30="Princeton",Princeton!$F$9,IF(B30="Yale",Yale!$F$9,IF(B30="Canisius",Canisius!$F$9,IF(B30="Jacksonville",Jacksonville!$F$9,IF(B30="Manhattan",Manhattan!$F$9,IF(B30="Marist",Marist!$F$9,IF(B30="St. Josephs",'St. Josephs'!$F$9,IF(B30="Siena",Siena!$F$9,IF(B30="VMI",VMI!$F$9,IF(B30="Bryant",Bryant!$F$9,IF(B30="Mt. St. Marys",'Mount St. Marys'!$F$9,IF(B30="Quinnipiac",Quinnipiac!$F$9,IF(B30="Robert Morris",'Robert Morris'!$F$9,IF(B30="Sacred Heart",'Sacred Heart'!$F$9,IF(B30="Wagner",Wagner!$F$9,IF(B30="Army",Army!$F$9,IF(B30="Bucknell",Bucknell!$F$9,IF(B30="Colgate",Colgate!$F$9,IF(B30="Towson",Towson!$F$9,IF(B30="Holy Cross",'Holy Cross'!$F$9,IF(B30="Lafayette",Lafayette!$F$9,IF(B30="Lehigh",Lehigh!$F$9,IF(B30="Navy",Navy!$F$9,0)))))))))))))))))))))))))))))))))))))))))))))))))))))))))))))</f>
        <v>369</v>
      </c>
      <c r="L30" s="19">
        <f t="shared" si="4"/>
        <v>8.930884282728762</v>
      </c>
      <c r="M30">
        <f t="shared" si="5"/>
        <v>54</v>
      </c>
      <c r="N30" s="19">
        <f>'Efficiency Adjustment'!$B$66</f>
        <v>29.429229830436125</v>
      </c>
      <c r="O30" s="19">
        <f>IF(B30="Air Force",'Air Force'!$C$71,IF(B30="Albany",Albany!$C$71,IF(B30="Detroit",Detroit!$C$71,IF(B30="Binghamton",Binghamton!$C$71,IF(B30="Hartford",Hartford!$C$71,IF(B30="Stony Brook",'Stony Brook'!$C$71,IF(B30="UMBC",UMBC!$C$71,IF(B30="Vermont",Vermont!$C$71,IF(B30="Duke",Duke!$C$71,IF(B30="Maryland",Maryland!$C$71,IF(B30="North Carolina",'North Carolina'!$C$71,IF(B30="Virginia",Virginia!$C$71,IF(B30="Georgetown",Georgetown!$C$71,IF(B30="Notre Dame",'Notre Dame'!$C$71,IF(B30="Providence",Providence!$C$71,IF(B30="Rutgers",Rutgers!$C$71,IF(B30="St. Johns",'St. Johns'!$C$71,IF(B30="Syracuse",Syracuse!$C$71,IF(B30="Villanova",Villanova!$C$71,IF(B30="Drexel",Drexel!$C$71,IF(B30="Hofstra",Hofstra!$C$71,IF(B30="Penn State",'Penn State'!$C$71,IF(B30="Delaware",Delaware!$C$71,IF(B30="Massachusetts",Massachusetts!$C$71,IF(B30="Bellarmine",Bellarmine!$C$71,IF(B30="Fairfield",Fairfield!$C$71,IF(B30="Hobart",Hobart!$C$71,IF(B30="Loyola",Loyola!$C$71,IF(B30="Ohio State",'Ohio State'!$C$71,IF(B30="Denver",Denver!$C$71,IF(B30="Johns Hopkins",'Johns Hopkins'!$C$71,IF(B30="Mercer",Mercer!$C$71,IF(B30="Michigan",Michigan!$C$71,IF(B30="Brown",Brown!$C$71,IF(B30="Cornell",Cornell!$C$71,IF(B30="Dartmouth",Dartmouth!$C$71,IF(B30="Harvard",Harvard!$C$71,IF(B30="Pennsylvania",Pennsylvania!$C$71,IF(B30="Princeton",Princeton!$C$71,IF(B30="Yale",Yale!$C$71,IF(B30="Canisius",Canisius!$C$71,IF(B30="Jacksonville",Jacksonville!$C$71,IF(B30="Manhattan",Manhattan!$C$71,IF(B30="Marist",Marist!$C$71,IF(B30="St. Josephs",'St. Josephs'!$C$71,IF(B30="Siena",Siena!$C$71,IF(B30="VMI",VMI!$C$71,IF(B30="Bryant",Bryant!$C$71,IF(B30="Mt. St. Marys",'Mount St. Marys'!$C$71,IF(B30="Quinnipiac",Quinnipiac!$C$71,IF(B30="Robert Morris",'Robert Morris'!$C$71,IF(B30="Sacred Heart",'Sacred Heart'!$C$71,IF(B30="Wagner",Wagner!$C$71,IF(B30="Army",Army!$C$71,IF(B30="Bucknell",Bucknell!$C$71,IF(B30="Colgate",Colgate!$C$71,IF(B30="Towson",Towson!$C$71,IF(B30="Holy Cross",'Holy Cross'!$C$71,IF(B30="Lafayette",Lafayette!$C$71,IF(B30="Lehigh",Lehigh!$C$71,IF(B30="Navy",Navy!$C$71,0)))))))))))))))))))))))))))))))))))))))))))))))))))))))))))))</f>
        <v>30.362462070904744</v>
      </c>
    </row>
    <row r="31" spans="1:15">
      <c r="A31" t="s">
        <v>288</v>
      </c>
      <c r="B31" t="s">
        <v>24</v>
      </c>
      <c r="C31" t="s">
        <v>437</v>
      </c>
      <c r="D31">
        <v>18</v>
      </c>
      <c r="E31">
        <v>21</v>
      </c>
      <c r="F31">
        <v>39</v>
      </c>
      <c r="G31" s="44">
        <f t="shared" si="0"/>
        <v>5.070422535211268</v>
      </c>
      <c r="H31" s="44">
        <f t="shared" si="1"/>
        <v>5.915492957746479</v>
      </c>
      <c r="I31" s="44">
        <f t="shared" si="2"/>
        <v>10.985915492957748</v>
      </c>
      <c r="J31">
        <f t="shared" si="3"/>
        <v>13</v>
      </c>
      <c r="K31">
        <f>IF(B31="Air Force",'Air Force'!$F$9,IF(B31="Albany",Albany!$F$9,IF(B31="Detroit",Detroit!$F$9,IF(B31="Binghamton",Binghamton!$F$9,IF(B31="Hartford",Hartford!$F$9,IF(B31="Stony Brook",'Stony Brook'!$F$9,IF(B31="UMBC",UMBC!$F$9,IF(B31="Vermont",Vermont!$F$9,IF(B31="Duke",Duke!$F$9,IF(B31="Maryland",Maryland!$F$9,IF(B31="North Carolina",'North Carolina'!$F$9,IF(B31="Virginia",Virginia!$F$9,IF(B31="Georgetown",Georgetown!$F$9,IF(B31="Notre Dame",'Notre Dame'!$F$9,IF(B31="Providence",Providence!$F$9,IF(B31="Rutgers",Rutgers!$F$9,IF(B31="St. Johns",'St. Johns'!$F$9,IF(B31="Syracuse",Syracuse!$F$9,IF(B31="Villanova",Villanova!$F$9,IF(B31="Drexel",Drexel!$F$9,IF(B31="Hofstra",Hofstra!$F$9,IF(B31="Penn State",'Penn State'!$F$9,IF(B31="Delaware",Delaware!$F$9,IF(B31="Massachusetts",Massachusetts!$F$9,IF(B31="Bellarmine",Bellarmine!$F$9,IF(B31="Fairfield",Fairfield!$F$9,IF(B31="Hobart",Hobart!$F$9,IF(B31="Loyola",Loyola!$F$9,IF(B31="Ohio State",'Ohio State'!$F$9,IF(B31="Denver",Denver!$F$9,IF(B31="Johns Hopkins",'Johns Hopkins'!$F$9,IF(B31="Mercer",Mercer!$F$9,IF(B31="Michigan",Michigan!$F$9,IF(B31="Brown",Brown!$F$9,IF(B31="Cornell",Cornell!$F$9,IF(B31="Dartmouth",Dartmouth!$F$9,IF(B31="Harvard",Harvard!$F$9,IF(B31="Pennsylvania",Pennsylvania!$F$9,IF(B31="Princeton",Princeton!$F$9,IF(B31="Yale",Yale!$F$9,IF(B31="Canisius",Canisius!$F$9,IF(B31="Jacksonville",Jacksonville!$F$9,IF(B31="Manhattan",Manhattan!$F$9,IF(B31="Marist",Marist!$F$9,IF(B31="St. Josephs",'St. Josephs'!$F$9,IF(B31="Siena",Siena!$F$9,IF(B31="VMI",VMI!$F$9,IF(B31="Bryant",Bryant!$F$9,IF(B31="Mt. St. Marys",'Mount St. Marys'!$F$9,IF(B31="Quinnipiac",Quinnipiac!$F$9,IF(B31="Robert Morris",'Robert Morris'!$F$9,IF(B31="Sacred Heart",'Sacred Heart'!$F$9,IF(B31="Wagner",Wagner!$F$9,IF(B31="Army",Army!$F$9,IF(B31="Bucknell",Bucknell!$F$9,IF(B31="Colgate",Colgate!$F$9,IF(B31="Towson",Towson!$F$9,IF(B31="Holy Cross",'Holy Cross'!$F$9,IF(B31="Lafayette",Lafayette!$F$9,IF(B31="Lehigh",Lehigh!$F$9,IF(B31="Navy",Navy!$F$9,0)))))))))))))))))))))))))))))))))))))))))))))))))))))))))))))</f>
        <v>355</v>
      </c>
      <c r="L31" s="19">
        <f t="shared" si="4"/>
        <v>10.113303930302918</v>
      </c>
      <c r="M31">
        <f t="shared" si="5"/>
        <v>26</v>
      </c>
      <c r="N31" s="19">
        <f>'Efficiency Adjustment'!$B$66</f>
        <v>29.429229830436125</v>
      </c>
      <c r="O31" s="19">
        <f>IF(B31="Air Force",'Air Force'!$C$71,IF(B31="Albany",Albany!$C$71,IF(B31="Detroit",Detroit!$C$71,IF(B31="Binghamton",Binghamton!$C$71,IF(B31="Hartford",Hartford!$C$71,IF(B31="Stony Brook",'Stony Brook'!$C$71,IF(B31="UMBC",UMBC!$C$71,IF(B31="Vermont",Vermont!$C$71,IF(B31="Duke",Duke!$C$71,IF(B31="Maryland",Maryland!$C$71,IF(B31="North Carolina",'North Carolina'!$C$71,IF(B31="Virginia",Virginia!$C$71,IF(B31="Georgetown",Georgetown!$C$71,IF(B31="Notre Dame",'Notre Dame'!$C$71,IF(B31="Providence",Providence!$C$71,IF(B31="Rutgers",Rutgers!$C$71,IF(B31="St. Johns",'St. Johns'!$C$71,IF(B31="Syracuse",Syracuse!$C$71,IF(B31="Villanova",Villanova!$C$71,IF(B31="Drexel",Drexel!$C$71,IF(B31="Hofstra",Hofstra!$C$71,IF(B31="Penn State",'Penn State'!$C$71,IF(B31="Delaware",Delaware!$C$71,IF(B31="Massachusetts",Massachusetts!$C$71,IF(B31="Bellarmine",Bellarmine!$C$71,IF(B31="Fairfield",Fairfield!$C$71,IF(B31="Hobart",Hobart!$C$71,IF(B31="Loyola",Loyola!$C$71,IF(B31="Ohio State",'Ohio State'!$C$71,IF(B31="Denver",Denver!$C$71,IF(B31="Johns Hopkins",'Johns Hopkins'!$C$71,IF(B31="Mercer",Mercer!$C$71,IF(B31="Michigan",Michigan!$C$71,IF(B31="Brown",Brown!$C$71,IF(B31="Cornell",Cornell!$C$71,IF(B31="Dartmouth",Dartmouth!$C$71,IF(B31="Harvard",Harvard!$C$71,IF(B31="Pennsylvania",Pennsylvania!$C$71,IF(B31="Princeton",Princeton!$C$71,IF(B31="Yale",Yale!$C$71,IF(B31="Canisius",Canisius!$C$71,IF(B31="Jacksonville",Jacksonville!$C$71,IF(B31="Manhattan",Manhattan!$C$71,IF(B31="Marist",Marist!$C$71,IF(B31="St. Josephs",'St. Josephs'!$C$71,IF(B31="Siena",Siena!$C$71,IF(B31="VMI",VMI!$C$71,IF(B31="Bryant",Bryant!$C$71,IF(B31="Mt. St. Marys",'Mount St. Marys'!$C$71,IF(B31="Quinnipiac",Quinnipiac!$C$71,IF(B31="Robert Morris",'Robert Morris'!$C$71,IF(B31="Sacred Heart",'Sacred Heart'!$C$71,IF(B31="Wagner",Wagner!$C$71,IF(B31="Army",Army!$C$71,IF(B31="Bucknell",Bucknell!$C$71,IF(B31="Colgate",Colgate!$C$71,IF(B31="Towson",Towson!$C$71,IF(B31="Holy Cross",'Holy Cross'!$C$71,IF(B31="Lafayette",Lafayette!$C$71,IF(B31="Lehigh",Lehigh!$C$71,IF(B31="Navy",Navy!$C$71,0)))))))))))))))))))))))))))))))))))))))))))))))))))))))))))))</f>
        <v>31.968487664181051</v>
      </c>
    </row>
    <row r="32" spans="1:15">
      <c r="A32" t="s">
        <v>283</v>
      </c>
      <c r="B32" t="s">
        <v>35</v>
      </c>
      <c r="C32" t="s">
        <v>437</v>
      </c>
      <c r="D32">
        <v>18</v>
      </c>
      <c r="E32">
        <v>24</v>
      </c>
      <c r="F32">
        <v>42</v>
      </c>
      <c r="G32" s="44">
        <f t="shared" si="0"/>
        <v>3.9911308203991127</v>
      </c>
      <c r="H32" s="44">
        <f t="shared" si="1"/>
        <v>5.3215077605321506</v>
      </c>
      <c r="I32" s="44">
        <f t="shared" si="2"/>
        <v>9.3126385809312637</v>
      </c>
      <c r="J32">
        <f t="shared" si="3"/>
        <v>46</v>
      </c>
      <c r="K32">
        <f>IF(B32="Air Force",'Air Force'!$F$9,IF(B32="Albany",Albany!$F$9,IF(B32="Detroit",Detroit!$F$9,IF(B32="Binghamton",Binghamton!$F$9,IF(B32="Hartford",Hartford!$F$9,IF(B32="Stony Brook",'Stony Brook'!$F$9,IF(B32="UMBC",UMBC!$F$9,IF(B32="Vermont",Vermont!$F$9,IF(B32="Duke",Duke!$F$9,IF(B32="Maryland",Maryland!$F$9,IF(B32="North Carolina",'North Carolina'!$F$9,IF(B32="Virginia",Virginia!$F$9,IF(B32="Georgetown",Georgetown!$F$9,IF(B32="Notre Dame",'Notre Dame'!$F$9,IF(B32="Providence",Providence!$F$9,IF(B32="Rutgers",Rutgers!$F$9,IF(B32="St. Johns",'St. Johns'!$F$9,IF(B32="Syracuse",Syracuse!$F$9,IF(B32="Villanova",Villanova!$F$9,IF(B32="Drexel",Drexel!$F$9,IF(B32="Hofstra",Hofstra!$F$9,IF(B32="Penn State",'Penn State'!$F$9,IF(B32="Delaware",Delaware!$F$9,IF(B32="Massachusetts",Massachusetts!$F$9,IF(B32="Bellarmine",Bellarmine!$F$9,IF(B32="Fairfield",Fairfield!$F$9,IF(B32="Hobart",Hobart!$F$9,IF(B32="Loyola",Loyola!$F$9,IF(B32="Ohio State",'Ohio State'!$F$9,IF(B32="Denver",Denver!$F$9,IF(B32="Johns Hopkins",'Johns Hopkins'!$F$9,IF(B32="Mercer",Mercer!$F$9,IF(B32="Michigan",Michigan!$F$9,IF(B32="Brown",Brown!$F$9,IF(B32="Cornell",Cornell!$F$9,IF(B32="Dartmouth",Dartmouth!$F$9,IF(B32="Harvard",Harvard!$F$9,IF(B32="Pennsylvania",Pennsylvania!$F$9,IF(B32="Princeton",Princeton!$F$9,IF(B32="Yale",Yale!$F$9,IF(B32="Canisius",Canisius!$F$9,IF(B32="Jacksonville",Jacksonville!$F$9,IF(B32="Manhattan",Manhattan!$F$9,IF(B32="Marist",Marist!$F$9,IF(B32="St. Josephs",'St. Josephs'!$F$9,IF(B32="Siena",Siena!$F$9,IF(B32="VMI",VMI!$F$9,IF(B32="Bryant",Bryant!$F$9,IF(B32="Mt. St. Marys",'Mount St. Marys'!$F$9,IF(B32="Quinnipiac",Quinnipiac!$F$9,IF(B32="Robert Morris",'Robert Morris'!$F$9,IF(B32="Sacred Heart",'Sacred Heart'!$F$9,IF(B32="Wagner",Wagner!$F$9,IF(B32="Army",Army!$F$9,IF(B32="Bucknell",Bucknell!$F$9,IF(B32="Colgate",Colgate!$F$9,IF(B32="Towson",Towson!$F$9,IF(B32="Holy Cross",'Holy Cross'!$F$9,IF(B32="Lafayette",Lafayette!$F$9,IF(B32="Lehigh",Lehigh!$F$9,IF(B32="Navy",Navy!$F$9,0)))))))))))))))))))))))))))))))))))))))))))))))))))))))))))))</f>
        <v>451</v>
      </c>
      <c r="L32" s="19">
        <f t="shared" si="4"/>
        <v>10.132266726529492</v>
      </c>
      <c r="M32">
        <f t="shared" si="5"/>
        <v>25</v>
      </c>
      <c r="N32" s="19">
        <f>'Efficiency Adjustment'!$B$66</f>
        <v>29.429229830436125</v>
      </c>
      <c r="O32" s="19">
        <f>IF(B32="Air Force",'Air Force'!$C$71,IF(B32="Albany",Albany!$C$71,IF(B32="Detroit",Detroit!$C$71,IF(B32="Binghamton",Binghamton!$C$71,IF(B32="Hartford",Hartford!$C$71,IF(B32="Stony Brook",'Stony Brook'!$C$71,IF(B32="UMBC",UMBC!$C$71,IF(B32="Vermont",Vermont!$C$71,IF(B32="Duke",Duke!$C$71,IF(B32="Maryland",Maryland!$C$71,IF(B32="North Carolina",'North Carolina'!$C$71,IF(B32="Virginia",Virginia!$C$71,IF(B32="Georgetown",Georgetown!$C$71,IF(B32="Notre Dame",'Notre Dame'!$C$71,IF(B32="Providence",Providence!$C$71,IF(B32="Rutgers",Rutgers!$C$71,IF(B32="St. Johns",'St. Johns'!$C$71,IF(B32="Syracuse",Syracuse!$C$71,IF(B32="Villanova",Villanova!$C$71,IF(B32="Drexel",Drexel!$C$71,IF(B32="Hofstra",Hofstra!$C$71,IF(B32="Penn State",'Penn State'!$C$71,IF(B32="Delaware",Delaware!$C$71,IF(B32="Massachusetts",Massachusetts!$C$71,IF(B32="Bellarmine",Bellarmine!$C$71,IF(B32="Fairfield",Fairfield!$C$71,IF(B32="Hobart",Hobart!$C$71,IF(B32="Loyola",Loyola!$C$71,IF(B32="Ohio State",'Ohio State'!$C$71,IF(B32="Denver",Denver!$C$71,IF(B32="Johns Hopkins",'Johns Hopkins'!$C$71,IF(B32="Mercer",Mercer!$C$71,IF(B32="Michigan",Michigan!$C$71,IF(B32="Brown",Brown!$C$71,IF(B32="Cornell",Cornell!$C$71,IF(B32="Dartmouth",Dartmouth!$C$71,IF(B32="Harvard",Harvard!$C$71,IF(B32="Pennsylvania",Pennsylvania!$C$71,IF(B32="Princeton",Princeton!$C$71,IF(B32="Yale",Yale!$C$71,IF(B32="Canisius",Canisius!$C$71,IF(B32="Jacksonville",Jacksonville!$C$71,IF(B32="Manhattan",Manhattan!$C$71,IF(B32="Marist",Marist!$C$71,IF(B32="St. Josephs",'St. Josephs'!$C$71,IF(B32="Siena",Siena!$C$71,IF(B32="VMI",VMI!$C$71,IF(B32="Bryant",Bryant!$C$71,IF(B32="Mt. St. Marys",'Mount St. Marys'!$C$71,IF(B32="Quinnipiac",Quinnipiac!$C$71,IF(B32="Robert Morris",'Robert Morris'!$C$71,IF(B32="Sacred Heart",'Sacred Heart'!$C$71,IF(B32="Wagner",Wagner!$C$71,IF(B32="Army",Army!$C$71,IF(B32="Bucknell",Bucknell!$C$71,IF(B32="Colgate",Colgate!$C$71,IF(B32="Towson",Towson!$C$71,IF(B32="Holy Cross",'Holy Cross'!$C$71,IF(B32="Lafayette",Lafayette!$C$71,IF(B32="Lehigh",Lehigh!$C$71,IF(B32="Navy",Navy!$C$71,0)))))))))))))))))))))))))))))))))))))))))))))))))))))))))))))</f>
        <v>27.048614937112415</v>
      </c>
    </row>
    <row r="33" spans="1:15">
      <c r="A33" t="s">
        <v>256</v>
      </c>
      <c r="B33" t="s">
        <v>19</v>
      </c>
      <c r="C33" t="s">
        <v>436</v>
      </c>
      <c r="D33">
        <v>25</v>
      </c>
      <c r="E33">
        <v>13</v>
      </c>
      <c r="F33">
        <v>38</v>
      </c>
      <c r="G33" s="44">
        <f t="shared" si="0"/>
        <v>6.9444444444444446</v>
      </c>
      <c r="H33" s="44">
        <f t="shared" si="1"/>
        <v>3.6111111111111107</v>
      </c>
      <c r="I33" s="44">
        <f t="shared" si="2"/>
        <v>10.555555555555555</v>
      </c>
      <c r="J33">
        <f t="shared" si="3"/>
        <v>20</v>
      </c>
      <c r="K33">
        <f>IF(B33="Air Force",'Air Force'!$F$9,IF(B33="Albany",Albany!$F$9,IF(B33="Detroit",Detroit!$F$9,IF(B33="Binghamton",Binghamton!$F$9,IF(B33="Hartford",Hartford!$F$9,IF(B33="Stony Brook",'Stony Brook'!$F$9,IF(B33="UMBC",UMBC!$F$9,IF(B33="Vermont",Vermont!$F$9,IF(B33="Duke",Duke!$F$9,IF(B33="Maryland",Maryland!$F$9,IF(B33="North Carolina",'North Carolina'!$F$9,IF(B33="Virginia",Virginia!$F$9,IF(B33="Georgetown",Georgetown!$F$9,IF(B33="Notre Dame",'Notre Dame'!$F$9,IF(B33="Providence",Providence!$F$9,IF(B33="Rutgers",Rutgers!$F$9,IF(B33="St. Johns",'St. Johns'!$F$9,IF(B33="Syracuse",Syracuse!$F$9,IF(B33="Villanova",Villanova!$F$9,IF(B33="Drexel",Drexel!$F$9,IF(B33="Hofstra",Hofstra!$F$9,IF(B33="Penn State",'Penn State'!$F$9,IF(B33="Delaware",Delaware!$F$9,IF(B33="Massachusetts",Massachusetts!$F$9,IF(B33="Bellarmine",Bellarmine!$F$9,IF(B33="Fairfield",Fairfield!$F$9,IF(B33="Hobart",Hobart!$F$9,IF(B33="Loyola",Loyola!$F$9,IF(B33="Ohio State",'Ohio State'!$F$9,IF(B33="Denver",Denver!$F$9,IF(B33="Johns Hopkins",'Johns Hopkins'!$F$9,IF(B33="Mercer",Mercer!$F$9,IF(B33="Michigan",Michigan!$F$9,IF(B33="Brown",Brown!$F$9,IF(B33="Cornell",Cornell!$F$9,IF(B33="Dartmouth",Dartmouth!$F$9,IF(B33="Harvard",Harvard!$F$9,IF(B33="Pennsylvania",Pennsylvania!$F$9,IF(B33="Princeton",Princeton!$F$9,IF(B33="Yale",Yale!$F$9,IF(B33="Canisius",Canisius!$F$9,IF(B33="Jacksonville",Jacksonville!$F$9,IF(B33="Manhattan",Manhattan!$F$9,IF(B33="Marist",Marist!$F$9,IF(B33="St. Josephs",'St. Josephs'!$F$9,IF(B33="Siena",Siena!$F$9,IF(B33="VMI",VMI!$F$9,IF(B33="Bryant",Bryant!$F$9,IF(B33="Mt. St. Marys",'Mount St. Marys'!$F$9,IF(B33="Quinnipiac",Quinnipiac!$F$9,IF(B33="Robert Morris",'Robert Morris'!$F$9,IF(B33="Sacred Heart",'Sacred Heart'!$F$9,IF(B33="Wagner",Wagner!$F$9,IF(B33="Army",Army!$F$9,IF(B33="Bucknell",Bucknell!$F$9,IF(B33="Colgate",Colgate!$F$9,IF(B33="Towson",Towson!$F$9,IF(B33="Holy Cross",'Holy Cross'!$F$9,IF(B33="Lafayette",Lafayette!$F$9,IF(B33="Lehigh",Lehigh!$F$9,IF(B33="Navy",Navy!$F$9,0)))))))))))))))))))))))))))))))))))))))))))))))))))))))))))))</f>
        <v>360</v>
      </c>
      <c r="L33" s="19">
        <f t="shared" si="4"/>
        <v>9.9021669137781672</v>
      </c>
      <c r="M33">
        <f t="shared" si="5"/>
        <v>28</v>
      </c>
      <c r="N33" s="19">
        <f>'Efficiency Adjustment'!$B$66</f>
        <v>29.429229830436125</v>
      </c>
      <c r="O33" s="19">
        <f>IF(B33="Air Force",'Air Force'!$C$71,IF(B33="Albany",Albany!$C$71,IF(B33="Detroit",Detroit!$C$71,IF(B33="Binghamton",Binghamton!$C$71,IF(B33="Hartford",Hartford!$C$71,IF(B33="Stony Brook",'Stony Brook'!$C$71,IF(B33="UMBC",UMBC!$C$71,IF(B33="Vermont",Vermont!$C$71,IF(B33="Duke",Duke!$C$71,IF(B33="Maryland",Maryland!$C$71,IF(B33="North Carolina",'North Carolina'!$C$71,IF(B33="Virginia",Virginia!$C$71,IF(B33="Georgetown",Georgetown!$C$71,IF(B33="Notre Dame",'Notre Dame'!$C$71,IF(B33="Providence",Providence!$C$71,IF(B33="Rutgers",Rutgers!$C$71,IF(B33="St. Johns",'St. Johns'!$C$71,IF(B33="Syracuse",Syracuse!$C$71,IF(B33="Villanova",Villanova!$C$71,IF(B33="Drexel",Drexel!$C$71,IF(B33="Hofstra",Hofstra!$C$71,IF(B33="Penn State",'Penn State'!$C$71,IF(B33="Delaware",Delaware!$C$71,IF(B33="Massachusetts",Massachusetts!$C$71,IF(B33="Bellarmine",Bellarmine!$C$71,IF(B33="Fairfield",Fairfield!$C$71,IF(B33="Hobart",Hobart!$C$71,IF(B33="Loyola",Loyola!$C$71,IF(B33="Ohio State",'Ohio State'!$C$71,IF(B33="Denver",Denver!$C$71,IF(B33="Johns Hopkins",'Johns Hopkins'!$C$71,IF(B33="Mercer",Mercer!$C$71,IF(B33="Michigan",Michigan!$C$71,IF(B33="Brown",Brown!$C$71,IF(B33="Cornell",Cornell!$C$71,IF(B33="Dartmouth",Dartmouth!$C$71,IF(B33="Harvard",Harvard!$C$71,IF(B33="Pennsylvania",Pennsylvania!$C$71,IF(B33="Princeton",Princeton!$C$71,IF(B33="Yale",Yale!$C$71,IF(B33="Canisius",Canisius!$C$71,IF(B33="Jacksonville",Jacksonville!$C$71,IF(B33="Manhattan",Manhattan!$C$71,IF(B33="Marist",Marist!$C$71,IF(B33="St. Josephs",'St. Josephs'!$C$71,IF(B33="Siena",Siena!$C$71,IF(B33="VMI",VMI!$C$71,IF(B33="Bryant",Bryant!$C$71,IF(B33="Mt. St. Marys",'Mount St. Marys'!$C$71,IF(B33="Quinnipiac",Quinnipiac!$C$71,IF(B33="Robert Morris",'Robert Morris'!$C$71,IF(B33="Sacred Heart",'Sacred Heart'!$C$71,IF(B33="Wagner",Wagner!$C$71,IF(B33="Army",Army!$C$71,IF(B33="Bucknell",Bucknell!$C$71,IF(B33="Colgate",Colgate!$C$71,IF(B33="Towson",Towson!$C$71,IF(B33="Holy Cross",'Holy Cross'!$C$71,IF(B33="Lafayette",Lafayette!$C$71,IF(B33="Lehigh",Lehigh!$C$71,IF(B33="Navy",Navy!$C$71,0)))))))))))))))))))))))))))))))))))))))))))))))))))))))))))))</f>
        <v>31.371100198295494</v>
      </c>
    </row>
    <row r="34" spans="1:15">
      <c r="A34" t="s">
        <v>404</v>
      </c>
      <c r="B34" t="s">
        <v>32</v>
      </c>
      <c r="C34" t="s">
        <v>437</v>
      </c>
      <c r="D34">
        <v>23</v>
      </c>
      <c r="E34">
        <v>9</v>
      </c>
      <c r="F34">
        <v>32</v>
      </c>
      <c r="G34" s="44">
        <f t="shared" si="0"/>
        <v>7.098765432098765</v>
      </c>
      <c r="H34" s="44">
        <f t="shared" si="1"/>
        <v>2.7777777777777777</v>
      </c>
      <c r="I34" s="44">
        <f t="shared" si="2"/>
        <v>9.8765432098765427</v>
      </c>
      <c r="J34">
        <f t="shared" si="3"/>
        <v>30</v>
      </c>
      <c r="K34">
        <f>IF(B34="Air Force",'Air Force'!$F$9,IF(B34="Albany",Albany!$F$9,IF(B34="Detroit",Detroit!$F$9,IF(B34="Binghamton",Binghamton!$F$9,IF(B34="Hartford",Hartford!$F$9,IF(B34="Stony Brook",'Stony Brook'!$F$9,IF(B34="UMBC",UMBC!$F$9,IF(B34="Vermont",Vermont!$F$9,IF(B34="Duke",Duke!$F$9,IF(B34="Maryland",Maryland!$F$9,IF(B34="North Carolina",'North Carolina'!$F$9,IF(B34="Virginia",Virginia!$F$9,IF(B34="Georgetown",Georgetown!$F$9,IF(B34="Notre Dame",'Notre Dame'!$F$9,IF(B34="Providence",Providence!$F$9,IF(B34="Rutgers",Rutgers!$F$9,IF(B34="St. Johns",'St. Johns'!$F$9,IF(B34="Syracuse",Syracuse!$F$9,IF(B34="Villanova",Villanova!$F$9,IF(B34="Drexel",Drexel!$F$9,IF(B34="Hofstra",Hofstra!$F$9,IF(B34="Penn State",'Penn State'!$F$9,IF(B34="Delaware",Delaware!$F$9,IF(B34="Massachusetts",Massachusetts!$F$9,IF(B34="Bellarmine",Bellarmine!$F$9,IF(B34="Fairfield",Fairfield!$F$9,IF(B34="Hobart",Hobart!$F$9,IF(B34="Loyola",Loyola!$F$9,IF(B34="Ohio State",'Ohio State'!$F$9,IF(B34="Denver",Denver!$F$9,IF(B34="Johns Hopkins",'Johns Hopkins'!$F$9,IF(B34="Mercer",Mercer!$F$9,IF(B34="Michigan",Michigan!$F$9,IF(B34="Brown",Brown!$F$9,IF(B34="Cornell",Cornell!$F$9,IF(B34="Dartmouth",Dartmouth!$F$9,IF(B34="Harvard",Harvard!$F$9,IF(B34="Pennsylvania",Pennsylvania!$F$9,IF(B34="Princeton",Princeton!$F$9,IF(B34="Yale",Yale!$F$9,IF(B34="Canisius",Canisius!$F$9,IF(B34="Jacksonville",Jacksonville!$F$9,IF(B34="Manhattan",Manhattan!$F$9,IF(B34="Marist",Marist!$F$9,IF(B34="St. Josephs",'St. Josephs'!$F$9,IF(B34="Siena",Siena!$F$9,IF(B34="VMI",VMI!$F$9,IF(B34="Bryant",Bryant!$F$9,IF(B34="Mt. St. Marys",'Mount St. Marys'!$F$9,IF(B34="Quinnipiac",Quinnipiac!$F$9,IF(B34="Robert Morris",'Robert Morris'!$F$9,IF(B34="Sacred Heart",'Sacred Heart'!$F$9,IF(B34="Wagner",Wagner!$F$9,IF(B34="Army",Army!$F$9,IF(B34="Bucknell",Bucknell!$F$9,IF(B34="Colgate",Colgate!$F$9,IF(B34="Towson",Towson!$F$9,IF(B34="Holy Cross",'Holy Cross'!$F$9,IF(B34="Lafayette",Lafayette!$F$9,IF(B34="Lehigh",Lehigh!$F$9,IF(B34="Navy",Navy!$F$9,0)))))))))))))))))))))))))))))))))))))))))))))))))))))))))))))</f>
        <v>324</v>
      </c>
      <c r="L34" s="19">
        <f t="shared" si="4"/>
        <v>10.033962791409877</v>
      </c>
      <c r="M34">
        <f t="shared" si="5"/>
        <v>27</v>
      </c>
      <c r="N34" s="19">
        <f>'Efficiency Adjustment'!$B$66</f>
        <v>29.429229830436125</v>
      </c>
      <c r="O34" s="19">
        <f>IF(B34="Air Force",'Air Force'!$C$71,IF(B34="Albany",Albany!$C$71,IF(B34="Detroit",Detroit!$C$71,IF(B34="Binghamton",Binghamton!$C$71,IF(B34="Hartford",Hartford!$C$71,IF(B34="Stony Brook",'Stony Brook'!$C$71,IF(B34="UMBC",UMBC!$C$71,IF(B34="Vermont",Vermont!$C$71,IF(B34="Duke",Duke!$C$71,IF(B34="Maryland",Maryland!$C$71,IF(B34="North Carolina",'North Carolina'!$C$71,IF(B34="Virginia",Virginia!$C$71,IF(B34="Georgetown",Georgetown!$C$71,IF(B34="Notre Dame",'Notre Dame'!$C$71,IF(B34="Providence",Providence!$C$71,IF(B34="Rutgers",Rutgers!$C$71,IF(B34="St. Johns",'St. Johns'!$C$71,IF(B34="Syracuse",Syracuse!$C$71,IF(B34="Villanova",Villanova!$C$71,IF(B34="Drexel",Drexel!$C$71,IF(B34="Hofstra",Hofstra!$C$71,IF(B34="Penn State",'Penn State'!$C$71,IF(B34="Delaware",Delaware!$C$71,IF(B34="Massachusetts",Massachusetts!$C$71,IF(B34="Bellarmine",Bellarmine!$C$71,IF(B34="Fairfield",Fairfield!$C$71,IF(B34="Hobart",Hobart!$C$71,IF(B34="Loyola",Loyola!$C$71,IF(B34="Ohio State",'Ohio State'!$C$71,IF(B34="Denver",Denver!$C$71,IF(B34="Johns Hopkins",'Johns Hopkins'!$C$71,IF(B34="Mercer",Mercer!$C$71,IF(B34="Michigan",Michigan!$C$71,IF(B34="Brown",Brown!$C$71,IF(B34="Cornell",Cornell!$C$71,IF(B34="Dartmouth",Dartmouth!$C$71,IF(B34="Harvard",Harvard!$C$71,IF(B34="Pennsylvania",Pennsylvania!$C$71,IF(B34="Princeton",Princeton!$C$71,IF(B34="Yale",Yale!$C$71,IF(B34="Canisius",Canisius!$C$71,IF(B34="Jacksonville",Jacksonville!$C$71,IF(B34="Manhattan",Manhattan!$C$71,IF(B34="Marist",Marist!$C$71,IF(B34="St. Josephs",'St. Josephs'!$C$71,IF(B34="Siena",Siena!$C$71,IF(B34="VMI",VMI!$C$71,IF(B34="Bryant",Bryant!$C$71,IF(B34="Mt. St. Marys",'Mount St. Marys'!$C$71,IF(B34="Quinnipiac",Quinnipiac!$C$71,IF(B34="Robert Morris",'Robert Morris'!$C$71,IF(B34="Sacred Heart",'Sacred Heart'!$C$71,IF(B34="Wagner",Wagner!$C$71,IF(B34="Army",Army!$C$71,IF(B34="Bucknell",Bucknell!$C$71,IF(B34="Colgate",Colgate!$C$71,IF(B34="Towson",Towson!$C$71,IF(B34="Holy Cross",'Holy Cross'!$C$71,IF(B34="Lafayette",Lafayette!$C$71,IF(B34="Lehigh",Lehigh!$C$71,IF(B34="Navy",Navy!$C$71,0)))))))))))))))))))))))))))))))))))))))))))))))))))))))))))))</f>
        <v>28.967524207138251</v>
      </c>
    </row>
    <row r="35" spans="1:15">
      <c r="A35" t="s">
        <v>307</v>
      </c>
      <c r="B35" t="s">
        <v>23</v>
      </c>
      <c r="C35" t="s">
        <v>437</v>
      </c>
      <c r="D35">
        <v>19</v>
      </c>
      <c r="E35">
        <v>16</v>
      </c>
      <c r="F35">
        <v>35</v>
      </c>
      <c r="G35" s="44">
        <f t="shared" si="0"/>
        <v>5.0938337801608577</v>
      </c>
      <c r="H35" s="44">
        <f t="shared" si="1"/>
        <v>4.2895442359249332</v>
      </c>
      <c r="I35" s="44">
        <f t="shared" si="2"/>
        <v>9.3833780160857909</v>
      </c>
      <c r="J35">
        <f t="shared" si="3"/>
        <v>42</v>
      </c>
      <c r="K35">
        <f>IF(B35="Air Force",'Air Force'!$F$9,IF(B35="Albany",Albany!$F$9,IF(B35="Detroit",Detroit!$F$9,IF(B35="Binghamton",Binghamton!$F$9,IF(B35="Hartford",Hartford!$F$9,IF(B35="Stony Brook",'Stony Brook'!$F$9,IF(B35="UMBC",UMBC!$F$9,IF(B35="Vermont",Vermont!$F$9,IF(B35="Duke",Duke!$F$9,IF(B35="Maryland",Maryland!$F$9,IF(B35="North Carolina",'North Carolina'!$F$9,IF(B35="Virginia",Virginia!$F$9,IF(B35="Georgetown",Georgetown!$F$9,IF(B35="Notre Dame",'Notre Dame'!$F$9,IF(B35="Providence",Providence!$F$9,IF(B35="Rutgers",Rutgers!$F$9,IF(B35="St. Johns",'St. Johns'!$F$9,IF(B35="Syracuse",Syracuse!$F$9,IF(B35="Villanova",Villanova!$F$9,IF(B35="Drexel",Drexel!$F$9,IF(B35="Hofstra",Hofstra!$F$9,IF(B35="Penn State",'Penn State'!$F$9,IF(B35="Delaware",Delaware!$F$9,IF(B35="Massachusetts",Massachusetts!$F$9,IF(B35="Bellarmine",Bellarmine!$F$9,IF(B35="Fairfield",Fairfield!$F$9,IF(B35="Hobart",Hobart!$F$9,IF(B35="Loyola",Loyola!$F$9,IF(B35="Ohio State",'Ohio State'!$F$9,IF(B35="Denver",Denver!$F$9,IF(B35="Johns Hopkins",'Johns Hopkins'!$F$9,IF(B35="Mercer",Mercer!$F$9,IF(B35="Michigan",Michigan!$F$9,IF(B35="Brown",Brown!$F$9,IF(B35="Cornell",Cornell!$F$9,IF(B35="Dartmouth",Dartmouth!$F$9,IF(B35="Harvard",Harvard!$F$9,IF(B35="Pennsylvania",Pennsylvania!$F$9,IF(B35="Princeton",Princeton!$F$9,IF(B35="Yale",Yale!$F$9,IF(B35="Canisius",Canisius!$F$9,IF(B35="Jacksonville",Jacksonville!$F$9,IF(B35="Manhattan",Manhattan!$F$9,IF(B35="Marist",Marist!$F$9,IF(B35="St. Josephs",'St. Josephs'!$F$9,IF(B35="Siena",Siena!$F$9,IF(B35="VMI",VMI!$F$9,IF(B35="Bryant",Bryant!$F$9,IF(B35="Mt. St. Marys",'Mount St. Marys'!$F$9,IF(B35="Quinnipiac",Quinnipiac!$F$9,IF(B35="Robert Morris",'Robert Morris'!$F$9,IF(B35="Sacred Heart",'Sacred Heart'!$F$9,IF(B35="Wagner",Wagner!$F$9,IF(B35="Army",Army!$F$9,IF(B35="Bucknell",Bucknell!$F$9,IF(B35="Colgate",Colgate!$F$9,IF(B35="Towson",Towson!$F$9,IF(B35="Holy Cross",'Holy Cross'!$F$9,IF(B35="Lafayette",Lafayette!$F$9,IF(B35="Lehigh",Lehigh!$F$9,IF(B35="Navy",Navy!$F$9,0)))))))))))))))))))))))))))))))))))))))))))))))))))))))))))))</f>
        <v>373</v>
      </c>
      <c r="L35" s="19">
        <f t="shared" si="4"/>
        <v>9.5371085185977709</v>
      </c>
      <c r="M35">
        <f t="shared" si="5"/>
        <v>36</v>
      </c>
      <c r="N35" s="19">
        <f>'Efficiency Adjustment'!$B$66</f>
        <v>29.429229830436125</v>
      </c>
      <c r="O35" s="19">
        <f>IF(B35="Air Force",'Air Force'!$C$71,IF(B35="Albany",Albany!$C$71,IF(B35="Detroit",Detroit!$C$71,IF(B35="Binghamton",Binghamton!$C$71,IF(B35="Hartford",Hartford!$C$71,IF(B35="Stony Brook",'Stony Brook'!$C$71,IF(B35="UMBC",UMBC!$C$71,IF(B35="Vermont",Vermont!$C$71,IF(B35="Duke",Duke!$C$71,IF(B35="Maryland",Maryland!$C$71,IF(B35="North Carolina",'North Carolina'!$C$71,IF(B35="Virginia",Virginia!$C$71,IF(B35="Georgetown",Georgetown!$C$71,IF(B35="Notre Dame",'Notre Dame'!$C$71,IF(B35="Providence",Providence!$C$71,IF(B35="Rutgers",Rutgers!$C$71,IF(B35="St. Johns",'St. Johns'!$C$71,IF(B35="Syracuse",Syracuse!$C$71,IF(B35="Villanova",Villanova!$C$71,IF(B35="Drexel",Drexel!$C$71,IF(B35="Hofstra",Hofstra!$C$71,IF(B35="Penn State",'Penn State'!$C$71,IF(B35="Delaware",Delaware!$C$71,IF(B35="Massachusetts",Massachusetts!$C$71,IF(B35="Bellarmine",Bellarmine!$C$71,IF(B35="Fairfield",Fairfield!$C$71,IF(B35="Hobart",Hobart!$C$71,IF(B35="Loyola",Loyola!$C$71,IF(B35="Ohio State",'Ohio State'!$C$71,IF(B35="Denver",Denver!$C$71,IF(B35="Johns Hopkins",'Johns Hopkins'!$C$71,IF(B35="Mercer",Mercer!$C$71,IF(B35="Michigan",Michigan!$C$71,IF(B35="Brown",Brown!$C$71,IF(B35="Cornell",Cornell!$C$71,IF(B35="Dartmouth",Dartmouth!$C$71,IF(B35="Harvard",Harvard!$C$71,IF(B35="Pennsylvania",Pennsylvania!$C$71,IF(B35="Princeton",Princeton!$C$71,IF(B35="Yale",Yale!$C$71,IF(B35="Canisius",Canisius!$C$71,IF(B35="Jacksonville",Jacksonville!$C$71,IF(B35="Manhattan",Manhattan!$C$71,IF(B35="Marist",Marist!$C$71,IF(B35="St. Josephs",'St. Josephs'!$C$71,IF(B35="Siena",Siena!$C$71,IF(B35="VMI",VMI!$C$71,IF(B35="Bryant",Bryant!$C$71,IF(B35="Mt. St. Marys",'Mount St. Marys'!$C$71,IF(B35="Quinnipiac",Quinnipiac!$C$71,IF(B35="Robert Morris",'Robert Morris'!$C$71,IF(B35="Sacred Heart",'Sacred Heart'!$C$71,IF(B35="Wagner",Wagner!$C$71,IF(B35="Army",Army!$C$71,IF(B35="Bucknell",Bucknell!$C$71,IF(B35="Colgate",Colgate!$C$71,IF(B35="Towson",Towson!$C$71,IF(B35="Holy Cross",'Holy Cross'!$C$71,IF(B35="Lafayette",Lafayette!$C$71,IF(B35="Lehigh",Lehigh!$C$71,IF(B35="Navy",Navy!$C$71,0)))))))))))))))))))))))))))))))))))))))))))))))))))))))))))))</f>
        <v>28.954854365215066</v>
      </c>
    </row>
    <row r="36" spans="1:15">
      <c r="A36" t="s">
        <v>271</v>
      </c>
      <c r="B36" t="s">
        <v>30</v>
      </c>
      <c r="C36" t="s">
        <v>437</v>
      </c>
      <c r="D36">
        <v>13</v>
      </c>
      <c r="E36">
        <v>17</v>
      </c>
      <c r="F36">
        <v>30</v>
      </c>
      <c r="G36" s="44">
        <f t="shared" si="0"/>
        <v>4.3478260869565215</v>
      </c>
      <c r="H36" s="44">
        <f t="shared" si="1"/>
        <v>5.6856187290969897</v>
      </c>
      <c r="I36" s="44">
        <f t="shared" si="2"/>
        <v>10.033444816053512</v>
      </c>
      <c r="J36">
        <f t="shared" si="3"/>
        <v>25</v>
      </c>
      <c r="K36">
        <f>IF(B36="Air Force",'Air Force'!$F$9,IF(B36="Albany",Albany!$F$9,IF(B36="Detroit",Detroit!$F$9,IF(B36="Binghamton",Binghamton!$F$9,IF(B36="Hartford",Hartford!$F$9,IF(B36="Stony Brook",'Stony Brook'!$F$9,IF(B36="UMBC",UMBC!$F$9,IF(B36="Vermont",Vermont!$F$9,IF(B36="Duke",Duke!$F$9,IF(B36="Maryland",Maryland!$F$9,IF(B36="North Carolina",'North Carolina'!$F$9,IF(B36="Virginia",Virginia!$F$9,IF(B36="Georgetown",Georgetown!$F$9,IF(B36="Notre Dame",'Notre Dame'!$F$9,IF(B36="Providence",Providence!$F$9,IF(B36="Rutgers",Rutgers!$F$9,IF(B36="St. Johns",'St. Johns'!$F$9,IF(B36="Syracuse",Syracuse!$F$9,IF(B36="Villanova",Villanova!$F$9,IF(B36="Drexel",Drexel!$F$9,IF(B36="Hofstra",Hofstra!$F$9,IF(B36="Penn State",'Penn State'!$F$9,IF(B36="Delaware",Delaware!$F$9,IF(B36="Massachusetts",Massachusetts!$F$9,IF(B36="Bellarmine",Bellarmine!$F$9,IF(B36="Fairfield",Fairfield!$F$9,IF(B36="Hobart",Hobart!$F$9,IF(B36="Loyola",Loyola!$F$9,IF(B36="Ohio State",'Ohio State'!$F$9,IF(B36="Denver",Denver!$F$9,IF(B36="Johns Hopkins",'Johns Hopkins'!$F$9,IF(B36="Mercer",Mercer!$F$9,IF(B36="Michigan",Michigan!$F$9,IF(B36="Brown",Brown!$F$9,IF(B36="Cornell",Cornell!$F$9,IF(B36="Dartmouth",Dartmouth!$F$9,IF(B36="Harvard",Harvard!$F$9,IF(B36="Pennsylvania",Pennsylvania!$F$9,IF(B36="Princeton",Princeton!$F$9,IF(B36="Yale",Yale!$F$9,IF(B36="Canisius",Canisius!$F$9,IF(B36="Jacksonville",Jacksonville!$F$9,IF(B36="Manhattan",Manhattan!$F$9,IF(B36="Marist",Marist!$F$9,IF(B36="St. Josephs",'St. Josephs'!$F$9,IF(B36="Siena",Siena!$F$9,IF(B36="VMI",VMI!$F$9,IF(B36="Bryant",Bryant!$F$9,IF(B36="Mt. St. Marys",'Mount St. Marys'!$F$9,IF(B36="Quinnipiac",Quinnipiac!$F$9,IF(B36="Robert Morris",'Robert Morris'!$F$9,IF(B36="Sacred Heart",'Sacred Heart'!$F$9,IF(B36="Wagner",Wagner!$F$9,IF(B36="Army",Army!$F$9,IF(B36="Bucknell",Bucknell!$F$9,IF(B36="Colgate",Colgate!$F$9,IF(B36="Towson",Towson!$F$9,IF(B36="Holy Cross",'Holy Cross'!$F$9,IF(B36="Lafayette",Lafayette!$F$9,IF(B36="Lehigh",Lehigh!$F$9,IF(B36="Navy",Navy!$F$9,0)))))))))))))))))))))))))))))))))))))))))))))))))))))))))))))</f>
        <v>299</v>
      </c>
      <c r="L36" s="19">
        <f t="shared" si="4"/>
        <v>9.796672716324526</v>
      </c>
      <c r="M36">
        <f t="shared" si="5"/>
        <v>30</v>
      </c>
      <c r="N36" s="19">
        <f>'Efficiency Adjustment'!$B$66</f>
        <v>29.429229830436125</v>
      </c>
      <c r="O36" s="19">
        <f>IF(B36="Air Force",'Air Force'!$C$71,IF(B36="Albany",Albany!$C$71,IF(B36="Detroit",Detroit!$C$71,IF(B36="Binghamton",Binghamton!$C$71,IF(B36="Hartford",Hartford!$C$71,IF(B36="Stony Brook",'Stony Brook'!$C$71,IF(B36="UMBC",UMBC!$C$71,IF(B36="Vermont",Vermont!$C$71,IF(B36="Duke",Duke!$C$71,IF(B36="Maryland",Maryland!$C$71,IF(B36="North Carolina",'North Carolina'!$C$71,IF(B36="Virginia",Virginia!$C$71,IF(B36="Georgetown",Georgetown!$C$71,IF(B36="Notre Dame",'Notre Dame'!$C$71,IF(B36="Providence",Providence!$C$71,IF(B36="Rutgers",Rutgers!$C$71,IF(B36="St. Johns",'St. Johns'!$C$71,IF(B36="Syracuse",Syracuse!$C$71,IF(B36="Villanova",Villanova!$C$71,IF(B36="Drexel",Drexel!$C$71,IF(B36="Hofstra",Hofstra!$C$71,IF(B36="Penn State",'Penn State'!$C$71,IF(B36="Delaware",Delaware!$C$71,IF(B36="Massachusetts",Massachusetts!$C$71,IF(B36="Bellarmine",Bellarmine!$C$71,IF(B36="Fairfield",Fairfield!$C$71,IF(B36="Hobart",Hobart!$C$71,IF(B36="Loyola",Loyola!$C$71,IF(B36="Ohio State",'Ohio State'!$C$71,IF(B36="Denver",Denver!$C$71,IF(B36="Johns Hopkins",'Johns Hopkins'!$C$71,IF(B36="Mercer",Mercer!$C$71,IF(B36="Michigan",Michigan!$C$71,IF(B36="Brown",Brown!$C$71,IF(B36="Cornell",Cornell!$C$71,IF(B36="Dartmouth",Dartmouth!$C$71,IF(B36="Harvard",Harvard!$C$71,IF(B36="Pennsylvania",Pennsylvania!$C$71,IF(B36="Princeton",Princeton!$C$71,IF(B36="Yale",Yale!$C$71,IF(B36="Canisius",Canisius!$C$71,IF(B36="Jacksonville",Jacksonville!$C$71,IF(B36="Manhattan",Manhattan!$C$71,IF(B36="Marist",Marist!$C$71,IF(B36="St. Josephs",'St. Josephs'!$C$71,IF(B36="Siena",Siena!$C$71,IF(B36="VMI",VMI!$C$71,IF(B36="Bryant",Bryant!$C$71,IF(B36="Mt. St. Marys",'Mount St. Marys'!$C$71,IF(B36="Quinnipiac",Quinnipiac!$C$71,IF(B36="Robert Morris",'Robert Morris'!$C$71,IF(B36="Sacred Heart",'Sacred Heart'!$C$71,IF(B36="Wagner",Wagner!$C$71,IF(B36="Army",Army!$C$71,IF(B36="Bucknell",Bucknell!$C$71,IF(B36="Colgate",Colgate!$C$71,IF(B36="Towson",Towson!$C$71,IF(B36="Holy Cross",'Holy Cross'!$C$71,IF(B36="Lafayette",Lafayette!$C$71,IF(B36="Lehigh",Lehigh!$C$71,IF(B36="Navy",Navy!$C$71,0)))))))))))))))))))))))))))))))))))))))))))))))))))))))))))))</f>
        <v>30.140493822010349</v>
      </c>
    </row>
    <row r="37" spans="1:15">
      <c r="A37" t="s">
        <v>420</v>
      </c>
      <c r="B37" t="s">
        <v>45</v>
      </c>
      <c r="C37" t="s">
        <v>436</v>
      </c>
      <c r="D37">
        <v>24</v>
      </c>
      <c r="E37">
        <v>8</v>
      </c>
      <c r="F37">
        <v>32</v>
      </c>
      <c r="G37" s="44">
        <f t="shared" si="0"/>
        <v>6.5395095367847409</v>
      </c>
      <c r="H37" s="44">
        <f t="shared" si="1"/>
        <v>2.1798365122615802</v>
      </c>
      <c r="I37" s="44">
        <f t="shared" si="2"/>
        <v>8.7193460490463206</v>
      </c>
      <c r="J37">
        <f t="shared" si="3"/>
        <v>57</v>
      </c>
      <c r="K37">
        <f>IF(B37="Air Force",'Air Force'!$F$9,IF(B37="Albany",Albany!$F$9,IF(B37="Detroit",Detroit!$F$9,IF(B37="Binghamton",Binghamton!$F$9,IF(B37="Hartford",Hartford!$F$9,IF(B37="Stony Brook",'Stony Brook'!$F$9,IF(B37="UMBC",UMBC!$F$9,IF(B37="Vermont",Vermont!$F$9,IF(B37="Duke",Duke!$F$9,IF(B37="Maryland",Maryland!$F$9,IF(B37="North Carolina",'North Carolina'!$F$9,IF(B37="Virginia",Virginia!$F$9,IF(B37="Georgetown",Georgetown!$F$9,IF(B37="Notre Dame",'Notre Dame'!$F$9,IF(B37="Providence",Providence!$F$9,IF(B37="Rutgers",Rutgers!$F$9,IF(B37="St. Johns",'St. Johns'!$F$9,IF(B37="Syracuse",Syracuse!$F$9,IF(B37="Villanova",Villanova!$F$9,IF(B37="Drexel",Drexel!$F$9,IF(B37="Hofstra",Hofstra!$F$9,IF(B37="Penn State",'Penn State'!$F$9,IF(B37="Delaware",Delaware!$F$9,IF(B37="Massachusetts",Massachusetts!$F$9,IF(B37="Bellarmine",Bellarmine!$F$9,IF(B37="Fairfield",Fairfield!$F$9,IF(B37="Hobart",Hobart!$F$9,IF(B37="Loyola",Loyola!$F$9,IF(B37="Ohio State",'Ohio State'!$F$9,IF(B37="Denver",Denver!$F$9,IF(B37="Johns Hopkins",'Johns Hopkins'!$F$9,IF(B37="Mercer",Mercer!$F$9,IF(B37="Michigan",Michigan!$F$9,IF(B37="Brown",Brown!$F$9,IF(B37="Cornell",Cornell!$F$9,IF(B37="Dartmouth",Dartmouth!$F$9,IF(B37="Harvard",Harvard!$F$9,IF(B37="Pennsylvania",Pennsylvania!$F$9,IF(B37="Princeton",Princeton!$F$9,IF(B37="Yale",Yale!$F$9,IF(B37="Canisius",Canisius!$F$9,IF(B37="Jacksonville",Jacksonville!$F$9,IF(B37="Manhattan",Manhattan!$F$9,IF(B37="Marist",Marist!$F$9,IF(B37="St. Josephs",'St. Josephs'!$F$9,IF(B37="Siena",Siena!$F$9,IF(B37="VMI",VMI!$F$9,IF(B37="Bryant",Bryant!$F$9,IF(B37="Mt. St. Marys",'Mount St. Marys'!$F$9,IF(B37="Quinnipiac",Quinnipiac!$F$9,IF(B37="Robert Morris",'Robert Morris'!$F$9,IF(B37="Sacred Heart",'Sacred Heart'!$F$9,IF(B37="Wagner",Wagner!$F$9,IF(B37="Army",Army!$F$9,IF(B37="Bucknell",Bucknell!$F$9,IF(B37="Colgate",Colgate!$F$9,IF(B37="Towson",Towson!$F$9,IF(B37="Holy Cross",'Holy Cross'!$F$9,IF(B37="Lafayette",Lafayette!$F$9,IF(B37="Lehigh",Lehigh!$F$9,IF(B37="Navy",Navy!$F$9,0)))))))))))))))))))))))))))))))))))))))))))))))))))))))))))))</f>
        <v>367</v>
      </c>
      <c r="L37" s="19">
        <f t="shared" si="4"/>
        <v>8.9978592446394519</v>
      </c>
      <c r="M37">
        <f t="shared" si="5"/>
        <v>52</v>
      </c>
      <c r="N37" s="19">
        <f>'Efficiency Adjustment'!$B$66</f>
        <v>29.429229830436125</v>
      </c>
      <c r="O37" s="19">
        <f>IF(B37="Air Force",'Air Force'!$C$71,IF(B37="Albany",Albany!$C$71,IF(B37="Detroit",Detroit!$C$71,IF(B37="Binghamton",Binghamton!$C$71,IF(B37="Hartford",Hartford!$C$71,IF(B37="Stony Brook",'Stony Brook'!$C$71,IF(B37="UMBC",UMBC!$C$71,IF(B37="Vermont",Vermont!$C$71,IF(B37="Duke",Duke!$C$71,IF(B37="Maryland",Maryland!$C$71,IF(B37="North Carolina",'North Carolina'!$C$71,IF(B37="Virginia",Virginia!$C$71,IF(B37="Georgetown",Georgetown!$C$71,IF(B37="Notre Dame",'Notre Dame'!$C$71,IF(B37="Providence",Providence!$C$71,IF(B37="Rutgers",Rutgers!$C$71,IF(B37="St. Johns",'St. Johns'!$C$71,IF(B37="Syracuse",Syracuse!$C$71,IF(B37="Villanova",Villanova!$C$71,IF(B37="Drexel",Drexel!$C$71,IF(B37="Hofstra",Hofstra!$C$71,IF(B37="Penn State",'Penn State'!$C$71,IF(B37="Delaware",Delaware!$C$71,IF(B37="Massachusetts",Massachusetts!$C$71,IF(B37="Bellarmine",Bellarmine!$C$71,IF(B37="Fairfield",Fairfield!$C$71,IF(B37="Hobart",Hobart!$C$71,IF(B37="Loyola",Loyola!$C$71,IF(B37="Ohio State",'Ohio State'!$C$71,IF(B37="Denver",Denver!$C$71,IF(B37="Johns Hopkins",'Johns Hopkins'!$C$71,IF(B37="Mercer",Mercer!$C$71,IF(B37="Michigan",Michigan!$C$71,IF(B37="Brown",Brown!$C$71,IF(B37="Cornell",Cornell!$C$71,IF(B37="Dartmouth",Dartmouth!$C$71,IF(B37="Harvard",Harvard!$C$71,IF(B37="Pennsylvania",Pennsylvania!$C$71,IF(B37="Princeton",Princeton!$C$71,IF(B37="Yale",Yale!$C$71,IF(B37="Canisius",Canisius!$C$71,IF(B37="Jacksonville",Jacksonville!$C$71,IF(B37="Manhattan",Manhattan!$C$71,IF(B37="Marist",Marist!$C$71,IF(B37="St. Josephs",'St. Josephs'!$C$71,IF(B37="Siena",Siena!$C$71,IF(B37="VMI",VMI!$C$71,IF(B37="Bryant",Bryant!$C$71,IF(B37="Mt. St. Marys",'Mount St. Marys'!$C$71,IF(B37="Quinnipiac",Quinnipiac!$C$71,IF(B37="Robert Morris",'Robert Morris'!$C$71,IF(B37="Sacred Heart",'Sacred Heart'!$C$71,IF(B37="Wagner",Wagner!$C$71,IF(B37="Army",Army!$C$71,IF(B37="Bucknell",Bucknell!$C$71,IF(B37="Colgate",Colgate!$C$71,IF(B37="Towson",Towson!$C$71,IF(B37="Holy Cross",'Holy Cross'!$C$71,IF(B37="Lafayette",Lafayette!$C$71,IF(B37="Lehigh",Lehigh!$C$71,IF(B37="Navy",Navy!$C$71,0)))))))))))))))))))))))))))))))))))))))))))))))))))))))))))))</f>
        <v>28.518298838844704</v>
      </c>
    </row>
    <row r="38" spans="1:15">
      <c r="A38" t="s">
        <v>280</v>
      </c>
      <c r="B38" t="s">
        <v>48</v>
      </c>
      <c r="C38" t="s">
        <v>437</v>
      </c>
      <c r="D38">
        <v>18</v>
      </c>
      <c r="E38">
        <v>20</v>
      </c>
      <c r="F38">
        <v>38</v>
      </c>
      <c r="G38" s="44">
        <f t="shared" si="0"/>
        <v>4.838709677419355</v>
      </c>
      <c r="H38" s="44">
        <f t="shared" si="1"/>
        <v>5.376344086021505</v>
      </c>
      <c r="I38" s="44">
        <f t="shared" si="2"/>
        <v>10.21505376344086</v>
      </c>
      <c r="J38">
        <f t="shared" si="3"/>
        <v>24</v>
      </c>
      <c r="K38">
        <f>IF(B38="Air Force",'Air Force'!$F$9,IF(B38="Albany",Albany!$F$9,IF(B38="Detroit",Detroit!$F$9,IF(B38="Binghamton",Binghamton!$F$9,IF(B38="Hartford",Hartford!$F$9,IF(B38="Stony Brook",'Stony Brook'!$F$9,IF(B38="UMBC",UMBC!$F$9,IF(B38="Vermont",Vermont!$F$9,IF(B38="Duke",Duke!$F$9,IF(B38="Maryland",Maryland!$F$9,IF(B38="North Carolina",'North Carolina'!$F$9,IF(B38="Virginia",Virginia!$F$9,IF(B38="Georgetown",Georgetown!$F$9,IF(B38="Notre Dame",'Notre Dame'!$F$9,IF(B38="Providence",Providence!$F$9,IF(B38="Rutgers",Rutgers!$F$9,IF(B38="St. Johns",'St. Johns'!$F$9,IF(B38="Syracuse",Syracuse!$F$9,IF(B38="Villanova",Villanova!$F$9,IF(B38="Drexel",Drexel!$F$9,IF(B38="Hofstra",Hofstra!$F$9,IF(B38="Penn State",'Penn State'!$F$9,IF(B38="Delaware",Delaware!$F$9,IF(B38="Massachusetts",Massachusetts!$F$9,IF(B38="Bellarmine",Bellarmine!$F$9,IF(B38="Fairfield",Fairfield!$F$9,IF(B38="Hobart",Hobart!$F$9,IF(B38="Loyola",Loyola!$F$9,IF(B38="Ohio State",'Ohio State'!$F$9,IF(B38="Denver",Denver!$F$9,IF(B38="Johns Hopkins",'Johns Hopkins'!$F$9,IF(B38="Mercer",Mercer!$F$9,IF(B38="Michigan",Michigan!$F$9,IF(B38="Brown",Brown!$F$9,IF(B38="Cornell",Cornell!$F$9,IF(B38="Dartmouth",Dartmouth!$F$9,IF(B38="Harvard",Harvard!$F$9,IF(B38="Pennsylvania",Pennsylvania!$F$9,IF(B38="Princeton",Princeton!$F$9,IF(B38="Yale",Yale!$F$9,IF(B38="Canisius",Canisius!$F$9,IF(B38="Jacksonville",Jacksonville!$F$9,IF(B38="Manhattan",Manhattan!$F$9,IF(B38="Marist",Marist!$F$9,IF(B38="St. Josephs",'St. Josephs'!$F$9,IF(B38="Siena",Siena!$F$9,IF(B38="VMI",VMI!$F$9,IF(B38="Bryant",Bryant!$F$9,IF(B38="Mt. St. Marys",'Mount St. Marys'!$F$9,IF(B38="Quinnipiac",Quinnipiac!$F$9,IF(B38="Robert Morris",'Robert Morris'!$F$9,IF(B38="Sacred Heart",'Sacred Heart'!$F$9,IF(B38="Wagner",Wagner!$F$9,IF(B38="Army",Army!$F$9,IF(B38="Bucknell",Bucknell!$F$9,IF(B38="Colgate",Colgate!$F$9,IF(B38="Towson",Towson!$F$9,IF(B38="Holy Cross",'Holy Cross'!$F$9,IF(B38="Lafayette",Lafayette!$F$9,IF(B38="Lehigh",Lehigh!$F$9,IF(B38="Navy",Navy!$F$9,0)))))))))))))))))))))))))))))))))))))))))))))))))))))))))))))</f>
        <v>372</v>
      </c>
      <c r="L38" s="19">
        <f t="shared" si="4"/>
        <v>9.7117771620132327</v>
      </c>
      <c r="M38">
        <f t="shared" si="5"/>
        <v>31</v>
      </c>
      <c r="N38" s="19">
        <f>'Efficiency Adjustment'!$B$66</f>
        <v>29.429229830436125</v>
      </c>
      <c r="O38" s="19">
        <f>IF(B38="Air Force",'Air Force'!$C$71,IF(B38="Albany",Albany!$C$71,IF(B38="Detroit",Detroit!$C$71,IF(B38="Binghamton",Binghamton!$C$71,IF(B38="Hartford",Hartford!$C$71,IF(B38="Stony Brook",'Stony Brook'!$C$71,IF(B38="UMBC",UMBC!$C$71,IF(B38="Vermont",Vermont!$C$71,IF(B38="Duke",Duke!$C$71,IF(B38="Maryland",Maryland!$C$71,IF(B38="North Carolina",'North Carolina'!$C$71,IF(B38="Virginia",Virginia!$C$71,IF(B38="Georgetown",Georgetown!$C$71,IF(B38="Notre Dame",'Notre Dame'!$C$71,IF(B38="Providence",Providence!$C$71,IF(B38="Rutgers",Rutgers!$C$71,IF(B38="St. Johns",'St. Johns'!$C$71,IF(B38="Syracuse",Syracuse!$C$71,IF(B38="Villanova",Villanova!$C$71,IF(B38="Drexel",Drexel!$C$71,IF(B38="Hofstra",Hofstra!$C$71,IF(B38="Penn State",'Penn State'!$C$71,IF(B38="Delaware",Delaware!$C$71,IF(B38="Massachusetts",Massachusetts!$C$71,IF(B38="Bellarmine",Bellarmine!$C$71,IF(B38="Fairfield",Fairfield!$C$71,IF(B38="Hobart",Hobart!$C$71,IF(B38="Loyola",Loyola!$C$71,IF(B38="Ohio State",'Ohio State'!$C$71,IF(B38="Denver",Denver!$C$71,IF(B38="Johns Hopkins",'Johns Hopkins'!$C$71,IF(B38="Mercer",Mercer!$C$71,IF(B38="Michigan",Michigan!$C$71,IF(B38="Brown",Brown!$C$71,IF(B38="Cornell",Cornell!$C$71,IF(B38="Dartmouth",Dartmouth!$C$71,IF(B38="Harvard",Harvard!$C$71,IF(B38="Pennsylvania",Pennsylvania!$C$71,IF(B38="Princeton",Princeton!$C$71,IF(B38="Yale",Yale!$C$71,IF(B38="Canisius",Canisius!$C$71,IF(B38="Jacksonville",Jacksonville!$C$71,IF(B38="Manhattan",Manhattan!$C$71,IF(B38="Marist",Marist!$C$71,IF(B38="St. Josephs",'St. Josephs'!$C$71,IF(B38="Siena",Siena!$C$71,IF(B38="VMI",VMI!$C$71,IF(B38="Bryant",Bryant!$C$71,IF(B38="Mt. St. Marys",'Mount St. Marys'!$C$71,IF(B38="Quinnipiac",Quinnipiac!$C$71,IF(B38="Robert Morris",'Robert Morris'!$C$71,IF(B38="Sacred Heart",'Sacred Heart'!$C$71,IF(B38="Wagner",Wagner!$C$71,IF(B38="Army",Army!$C$71,IF(B38="Bucknell",Bucknell!$C$71,IF(B38="Colgate",Colgate!$C$71,IF(B38="Towson",Towson!$C$71,IF(B38="Holy Cross",'Holy Cross'!$C$71,IF(B38="Lafayette",Lafayette!$C$71,IF(B38="Lehigh",Lehigh!$C$71,IF(B38="Navy",Navy!$C$71,0)))))))))))))))))))))))))))))))))))))))))))))))))))))))))))))</f>
        <v>30.954289819418012</v>
      </c>
    </row>
    <row r="39" spans="1:15">
      <c r="A39" t="s">
        <v>261</v>
      </c>
      <c r="B39" t="s">
        <v>190</v>
      </c>
      <c r="C39" t="s">
        <v>436</v>
      </c>
      <c r="D39">
        <v>19</v>
      </c>
      <c r="E39">
        <v>8</v>
      </c>
      <c r="F39">
        <v>27</v>
      </c>
      <c r="G39" s="44">
        <f t="shared" si="0"/>
        <v>7.1969696969696972</v>
      </c>
      <c r="H39" s="44">
        <f t="shared" si="1"/>
        <v>3.0303030303030303</v>
      </c>
      <c r="I39" s="44">
        <f t="shared" si="2"/>
        <v>10.227272727272728</v>
      </c>
      <c r="J39">
        <f t="shared" si="3"/>
        <v>23</v>
      </c>
      <c r="K39">
        <f>IF(B39="Air Force",'Air Force'!$F$9,IF(B39="Albany",Albany!$F$9,IF(B39="Detroit",Detroit!$F$9,IF(B39="Binghamton",Binghamton!$F$9,IF(B39="Hartford",Hartford!$F$9,IF(B39="Stony Brook",'Stony Brook'!$F$9,IF(B39="UMBC",UMBC!$F$9,IF(B39="Vermont",Vermont!$F$9,IF(B39="Duke",Duke!$F$9,IF(B39="Maryland",Maryland!$F$9,IF(B39="North Carolina",'North Carolina'!$F$9,IF(B39="Virginia",Virginia!$F$9,IF(B39="Georgetown",Georgetown!$F$9,IF(B39="Notre Dame",'Notre Dame'!$F$9,IF(B39="Providence",Providence!$F$9,IF(B39="Rutgers",Rutgers!$F$9,IF(B39="St. Johns",'St. Johns'!$F$9,IF(B39="Syracuse",Syracuse!$F$9,IF(B39="Villanova",Villanova!$F$9,IF(B39="Drexel",Drexel!$F$9,IF(B39="Hofstra",Hofstra!$F$9,IF(B39="Penn State",'Penn State'!$F$9,IF(B39="Delaware",Delaware!$F$9,IF(B39="Massachusetts",Massachusetts!$F$9,IF(B39="Bellarmine",Bellarmine!$F$9,IF(B39="Fairfield",Fairfield!$F$9,IF(B39="Hobart",Hobart!$F$9,IF(B39="Loyola",Loyola!$F$9,IF(B39="Ohio State",'Ohio State'!$F$9,IF(B39="Denver",Denver!$F$9,IF(B39="Johns Hopkins",'Johns Hopkins'!$F$9,IF(B39="Mercer",Mercer!$F$9,IF(B39="Michigan",Michigan!$F$9,IF(B39="Brown",Brown!$F$9,IF(B39="Cornell",Cornell!$F$9,IF(B39="Dartmouth",Dartmouth!$F$9,IF(B39="Harvard",Harvard!$F$9,IF(B39="Pennsylvania",Pennsylvania!$F$9,IF(B39="Princeton",Princeton!$F$9,IF(B39="Yale",Yale!$F$9,IF(B39="Canisius",Canisius!$F$9,IF(B39="Jacksonville",Jacksonville!$F$9,IF(B39="Manhattan",Manhattan!$F$9,IF(B39="Marist",Marist!$F$9,IF(B39="St. Josephs",'St. Josephs'!$F$9,IF(B39="Siena",Siena!$F$9,IF(B39="VMI",VMI!$F$9,IF(B39="Bryant",Bryant!$F$9,IF(B39="Mt. St. Marys",'Mount St. Marys'!$F$9,IF(B39="Quinnipiac",Quinnipiac!$F$9,IF(B39="Robert Morris",'Robert Morris'!$F$9,IF(B39="Sacred Heart",'Sacred Heart'!$F$9,IF(B39="Wagner",Wagner!$F$9,IF(B39="Army",Army!$F$9,IF(B39="Bucknell",Bucknell!$F$9,IF(B39="Colgate",Colgate!$F$9,IF(B39="Towson",Towson!$F$9,IF(B39="Holy Cross",'Holy Cross'!$F$9,IF(B39="Lafayette",Lafayette!$F$9,IF(B39="Lehigh",Lehigh!$F$9,IF(B39="Navy",Navy!$F$9,0)))))))))))))))))))))))))))))))))))))))))))))))))))))))))))))</f>
        <v>264</v>
      </c>
      <c r="L39" s="19">
        <f t="shared" si="4"/>
        <v>9.6539322598616497</v>
      </c>
      <c r="M39">
        <f t="shared" si="5"/>
        <v>33</v>
      </c>
      <c r="N39" s="19">
        <f>'Efficiency Adjustment'!$B$66</f>
        <v>29.429229830436125</v>
      </c>
      <c r="O39" s="19">
        <f>IF(B39="Air Force",'Air Force'!$C$71,IF(B39="Albany",Albany!$C$71,IF(B39="Detroit",Detroit!$C$71,IF(B39="Binghamton",Binghamton!$C$71,IF(B39="Hartford",Hartford!$C$71,IF(B39="Stony Brook",'Stony Brook'!$C$71,IF(B39="UMBC",UMBC!$C$71,IF(B39="Vermont",Vermont!$C$71,IF(B39="Duke",Duke!$C$71,IF(B39="Maryland",Maryland!$C$71,IF(B39="North Carolina",'North Carolina'!$C$71,IF(B39="Virginia",Virginia!$C$71,IF(B39="Georgetown",Georgetown!$C$71,IF(B39="Notre Dame",'Notre Dame'!$C$71,IF(B39="Providence",Providence!$C$71,IF(B39="Rutgers",Rutgers!$C$71,IF(B39="St. Johns",'St. Johns'!$C$71,IF(B39="Syracuse",Syracuse!$C$71,IF(B39="Villanova",Villanova!$C$71,IF(B39="Drexel",Drexel!$C$71,IF(B39="Hofstra",Hofstra!$C$71,IF(B39="Penn State",'Penn State'!$C$71,IF(B39="Delaware",Delaware!$C$71,IF(B39="Massachusetts",Massachusetts!$C$71,IF(B39="Bellarmine",Bellarmine!$C$71,IF(B39="Fairfield",Fairfield!$C$71,IF(B39="Hobart",Hobart!$C$71,IF(B39="Loyola",Loyola!$C$71,IF(B39="Ohio State",'Ohio State'!$C$71,IF(B39="Denver",Denver!$C$71,IF(B39="Johns Hopkins",'Johns Hopkins'!$C$71,IF(B39="Mercer",Mercer!$C$71,IF(B39="Michigan",Michigan!$C$71,IF(B39="Brown",Brown!$C$71,IF(B39="Cornell",Cornell!$C$71,IF(B39="Dartmouth",Dartmouth!$C$71,IF(B39="Harvard",Harvard!$C$71,IF(B39="Pennsylvania",Pennsylvania!$C$71,IF(B39="Princeton",Princeton!$C$71,IF(B39="Yale",Yale!$C$71,IF(B39="Canisius",Canisius!$C$71,IF(B39="Jacksonville",Jacksonville!$C$71,IF(B39="Manhattan",Manhattan!$C$71,IF(B39="Marist",Marist!$C$71,IF(B39="St. Josephs",'St. Josephs'!$C$71,IF(B39="Siena",Siena!$C$71,IF(B39="VMI",VMI!$C$71,IF(B39="Bryant",Bryant!$C$71,IF(B39="Mt. St. Marys",'Mount St. Marys'!$C$71,IF(B39="Quinnipiac",Quinnipiac!$C$71,IF(B39="Robert Morris",'Robert Morris'!$C$71,IF(B39="Sacred Heart",'Sacred Heart'!$C$71,IF(B39="Wagner",Wagner!$C$71,IF(B39="Army",Army!$C$71,IF(B39="Bucknell",Bucknell!$C$71,IF(B39="Colgate",Colgate!$C$71,IF(B39="Towson",Towson!$C$71,IF(B39="Holy Cross",'Holy Cross'!$C$71,IF(B39="Lafayette",Lafayette!$C$71,IF(B39="Lehigh",Lehigh!$C$71,IF(B39="Navy",Navy!$C$71,0)))))))))))))))))))))))))))))))))))))))))))))))))))))))))))))</f>
        <v>31.177011763471164</v>
      </c>
    </row>
    <row r="40" spans="1:15">
      <c r="A40" t="s">
        <v>274</v>
      </c>
      <c r="B40" t="s">
        <v>56</v>
      </c>
      <c r="C40" t="s">
        <v>436</v>
      </c>
      <c r="D40">
        <v>28</v>
      </c>
      <c r="E40">
        <v>8</v>
      </c>
      <c r="F40">
        <v>36</v>
      </c>
      <c r="G40" s="44">
        <f t="shared" si="0"/>
        <v>7.3107049608355092</v>
      </c>
      <c r="H40" s="44">
        <f t="shared" si="1"/>
        <v>2.0887728459530028</v>
      </c>
      <c r="I40" s="44">
        <f t="shared" si="2"/>
        <v>9.3994778067885107</v>
      </c>
      <c r="J40">
        <f t="shared" si="3"/>
        <v>41</v>
      </c>
      <c r="K40">
        <f>IF(B40="Air Force",'Air Force'!$F$9,IF(B40="Albany",Albany!$F$9,IF(B40="Detroit",Detroit!$F$9,IF(B40="Binghamton",Binghamton!$F$9,IF(B40="Hartford",Hartford!$F$9,IF(B40="Stony Brook",'Stony Brook'!$F$9,IF(B40="UMBC",UMBC!$F$9,IF(B40="Vermont",Vermont!$F$9,IF(B40="Duke",Duke!$F$9,IF(B40="Maryland",Maryland!$F$9,IF(B40="North Carolina",'North Carolina'!$F$9,IF(B40="Virginia",Virginia!$F$9,IF(B40="Georgetown",Georgetown!$F$9,IF(B40="Notre Dame",'Notre Dame'!$F$9,IF(B40="Providence",Providence!$F$9,IF(B40="Rutgers",Rutgers!$F$9,IF(B40="St. Johns",'St. Johns'!$F$9,IF(B40="Syracuse",Syracuse!$F$9,IF(B40="Villanova",Villanova!$F$9,IF(B40="Drexel",Drexel!$F$9,IF(B40="Hofstra",Hofstra!$F$9,IF(B40="Penn State",'Penn State'!$F$9,IF(B40="Delaware",Delaware!$F$9,IF(B40="Massachusetts",Massachusetts!$F$9,IF(B40="Bellarmine",Bellarmine!$F$9,IF(B40="Fairfield",Fairfield!$F$9,IF(B40="Hobart",Hobart!$F$9,IF(B40="Loyola",Loyola!$F$9,IF(B40="Ohio State",'Ohio State'!$F$9,IF(B40="Denver",Denver!$F$9,IF(B40="Johns Hopkins",'Johns Hopkins'!$F$9,IF(B40="Mercer",Mercer!$F$9,IF(B40="Michigan",Michigan!$F$9,IF(B40="Brown",Brown!$F$9,IF(B40="Cornell",Cornell!$F$9,IF(B40="Dartmouth",Dartmouth!$F$9,IF(B40="Harvard",Harvard!$F$9,IF(B40="Pennsylvania",Pennsylvania!$F$9,IF(B40="Princeton",Princeton!$F$9,IF(B40="Yale",Yale!$F$9,IF(B40="Canisius",Canisius!$F$9,IF(B40="Jacksonville",Jacksonville!$F$9,IF(B40="Manhattan",Manhattan!$F$9,IF(B40="Marist",Marist!$F$9,IF(B40="St. Josephs",'St. Josephs'!$F$9,IF(B40="Siena",Siena!$F$9,IF(B40="VMI",VMI!$F$9,IF(B40="Bryant",Bryant!$F$9,IF(B40="Mt. St. Marys",'Mount St. Marys'!$F$9,IF(B40="Quinnipiac",Quinnipiac!$F$9,IF(B40="Robert Morris",'Robert Morris'!$F$9,IF(B40="Sacred Heart",'Sacred Heart'!$F$9,IF(B40="Wagner",Wagner!$F$9,IF(B40="Army",Army!$F$9,IF(B40="Bucknell",Bucknell!$F$9,IF(B40="Colgate",Colgate!$F$9,IF(B40="Towson",Towson!$F$9,IF(B40="Holy Cross",'Holy Cross'!$F$9,IF(B40="Lafayette",Lafayette!$F$9,IF(B40="Lehigh",Lehigh!$F$9,IF(B40="Navy",Navy!$F$9,0)))))))))))))))))))))))))))))))))))))))))))))))))))))))))))))</f>
        <v>383</v>
      </c>
      <c r="L40" s="19">
        <f t="shared" si="4"/>
        <v>9.5966279059940351</v>
      </c>
      <c r="M40">
        <f t="shared" si="5"/>
        <v>35</v>
      </c>
      <c r="N40" s="19">
        <f>'Efficiency Adjustment'!$B$66</f>
        <v>29.429229830436125</v>
      </c>
      <c r="O40" s="19">
        <f>IF(B40="Air Force",'Air Force'!$C$71,IF(B40="Albany",Albany!$C$71,IF(B40="Detroit",Detroit!$C$71,IF(B40="Binghamton",Binghamton!$C$71,IF(B40="Hartford",Hartford!$C$71,IF(B40="Stony Brook",'Stony Brook'!$C$71,IF(B40="UMBC",UMBC!$C$71,IF(B40="Vermont",Vermont!$C$71,IF(B40="Duke",Duke!$C$71,IF(B40="Maryland",Maryland!$C$71,IF(B40="North Carolina",'North Carolina'!$C$71,IF(B40="Virginia",Virginia!$C$71,IF(B40="Georgetown",Georgetown!$C$71,IF(B40="Notre Dame",'Notre Dame'!$C$71,IF(B40="Providence",Providence!$C$71,IF(B40="Rutgers",Rutgers!$C$71,IF(B40="St. Johns",'St. Johns'!$C$71,IF(B40="Syracuse",Syracuse!$C$71,IF(B40="Villanova",Villanova!$C$71,IF(B40="Drexel",Drexel!$C$71,IF(B40="Hofstra",Hofstra!$C$71,IF(B40="Penn State",'Penn State'!$C$71,IF(B40="Delaware",Delaware!$C$71,IF(B40="Massachusetts",Massachusetts!$C$71,IF(B40="Bellarmine",Bellarmine!$C$71,IF(B40="Fairfield",Fairfield!$C$71,IF(B40="Hobart",Hobart!$C$71,IF(B40="Loyola",Loyola!$C$71,IF(B40="Ohio State",'Ohio State'!$C$71,IF(B40="Denver",Denver!$C$71,IF(B40="Johns Hopkins",'Johns Hopkins'!$C$71,IF(B40="Mercer",Mercer!$C$71,IF(B40="Michigan",Michigan!$C$71,IF(B40="Brown",Brown!$C$71,IF(B40="Cornell",Cornell!$C$71,IF(B40="Dartmouth",Dartmouth!$C$71,IF(B40="Harvard",Harvard!$C$71,IF(B40="Pennsylvania",Pennsylvania!$C$71,IF(B40="Princeton",Princeton!$C$71,IF(B40="Yale",Yale!$C$71,IF(B40="Canisius",Canisius!$C$71,IF(B40="Jacksonville",Jacksonville!$C$71,IF(B40="Manhattan",Manhattan!$C$71,IF(B40="Marist",Marist!$C$71,IF(B40="St. Josephs",'St. Josephs'!$C$71,IF(B40="Siena",Siena!$C$71,IF(B40="VMI",VMI!$C$71,IF(B40="Bryant",Bryant!$C$71,IF(B40="Mt. St. Marys",'Mount St. Marys'!$C$71,IF(B40="Quinnipiac",Quinnipiac!$C$71,IF(B40="Robert Morris",'Robert Morris'!$C$71,IF(B40="Sacred Heart",'Sacred Heart'!$C$71,IF(B40="Wagner",Wagner!$C$71,IF(B40="Army",Army!$C$71,IF(B40="Bucknell",Bucknell!$C$71,IF(B40="Colgate",Colgate!$C$71,IF(B40="Towson",Towson!$C$71,IF(B40="Holy Cross",'Holy Cross'!$C$71,IF(B40="Lafayette",Lafayette!$C$71,IF(B40="Lehigh",Lehigh!$C$71,IF(B40="Navy",Navy!$C$71,0)))))))))))))))))))))))))))))))))))))))))))))))))))))))))))))</f>
        <v>28.824645007783079</v>
      </c>
    </row>
    <row r="41" spans="1:15">
      <c r="A41" t="s">
        <v>266</v>
      </c>
      <c r="B41" t="s">
        <v>25</v>
      </c>
      <c r="C41" t="s">
        <v>437</v>
      </c>
      <c r="D41">
        <v>15</v>
      </c>
      <c r="E41">
        <v>19</v>
      </c>
      <c r="F41">
        <v>34</v>
      </c>
      <c r="G41" s="44">
        <f t="shared" si="0"/>
        <v>4.1782729805013927</v>
      </c>
      <c r="H41" s="44">
        <f t="shared" si="1"/>
        <v>5.2924791086350975</v>
      </c>
      <c r="I41" s="44">
        <f t="shared" si="2"/>
        <v>9.4707520891364894</v>
      </c>
      <c r="J41">
        <f t="shared" si="3"/>
        <v>37</v>
      </c>
      <c r="K41">
        <f>IF(B41="Air Force",'Air Force'!$F$9,IF(B41="Albany",Albany!$F$9,IF(B41="Detroit",Detroit!$F$9,IF(B41="Binghamton",Binghamton!$F$9,IF(B41="Hartford",Hartford!$F$9,IF(B41="Stony Brook",'Stony Brook'!$F$9,IF(B41="UMBC",UMBC!$F$9,IF(B41="Vermont",Vermont!$F$9,IF(B41="Duke",Duke!$F$9,IF(B41="Maryland",Maryland!$F$9,IF(B41="North Carolina",'North Carolina'!$F$9,IF(B41="Virginia",Virginia!$F$9,IF(B41="Georgetown",Georgetown!$F$9,IF(B41="Notre Dame",'Notre Dame'!$F$9,IF(B41="Providence",Providence!$F$9,IF(B41="Rutgers",Rutgers!$F$9,IF(B41="St. Johns",'St. Johns'!$F$9,IF(B41="Syracuse",Syracuse!$F$9,IF(B41="Villanova",Villanova!$F$9,IF(B41="Drexel",Drexel!$F$9,IF(B41="Hofstra",Hofstra!$F$9,IF(B41="Penn State",'Penn State'!$F$9,IF(B41="Delaware",Delaware!$F$9,IF(B41="Massachusetts",Massachusetts!$F$9,IF(B41="Bellarmine",Bellarmine!$F$9,IF(B41="Fairfield",Fairfield!$F$9,IF(B41="Hobart",Hobart!$F$9,IF(B41="Loyola",Loyola!$F$9,IF(B41="Ohio State",'Ohio State'!$F$9,IF(B41="Denver",Denver!$F$9,IF(B41="Johns Hopkins",'Johns Hopkins'!$F$9,IF(B41="Mercer",Mercer!$F$9,IF(B41="Michigan",Michigan!$F$9,IF(B41="Brown",Brown!$F$9,IF(B41="Cornell",Cornell!$F$9,IF(B41="Dartmouth",Dartmouth!$F$9,IF(B41="Harvard",Harvard!$F$9,IF(B41="Pennsylvania",Pennsylvania!$F$9,IF(B41="Princeton",Princeton!$F$9,IF(B41="Yale",Yale!$F$9,IF(B41="Canisius",Canisius!$F$9,IF(B41="Jacksonville",Jacksonville!$F$9,IF(B41="Manhattan",Manhattan!$F$9,IF(B41="Marist",Marist!$F$9,IF(B41="St. Josephs",'St. Josephs'!$F$9,IF(B41="Siena",Siena!$F$9,IF(B41="VMI",VMI!$F$9,IF(B41="Bryant",Bryant!$F$9,IF(B41="Mt. St. Marys",'Mount St. Marys'!$F$9,IF(B41="Quinnipiac",Quinnipiac!$F$9,IF(B41="Robert Morris",'Robert Morris'!$F$9,IF(B41="Sacred Heart",'Sacred Heart'!$F$9,IF(B41="Wagner",Wagner!$F$9,IF(B41="Army",Army!$F$9,IF(B41="Bucknell",Bucknell!$F$9,IF(B41="Colgate",Colgate!$F$9,IF(B41="Towson",Towson!$F$9,IF(B41="Holy Cross",'Holy Cross'!$F$9,IF(B41="Lafayette",Lafayette!$F$9,IF(B41="Lehigh",Lehigh!$F$9,IF(B41="Navy",Navy!$F$9,0)))))))))))))))))))))))))))))))))))))))))))))))))))))))))))))</f>
        <v>359</v>
      </c>
      <c r="L41" s="19">
        <f t="shared" si="4"/>
        <v>9.6884500902399928</v>
      </c>
      <c r="M41">
        <f t="shared" si="5"/>
        <v>32</v>
      </c>
      <c r="N41" s="19">
        <f>'Efficiency Adjustment'!$B$66</f>
        <v>29.429229830436125</v>
      </c>
      <c r="O41" s="19">
        <f>IF(B41="Air Force",'Air Force'!$C$71,IF(B41="Albany",Albany!$C$71,IF(B41="Detroit",Detroit!$C$71,IF(B41="Binghamton",Binghamton!$C$71,IF(B41="Hartford",Hartford!$C$71,IF(B41="Stony Brook",'Stony Brook'!$C$71,IF(B41="UMBC",UMBC!$C$71,IF(B41="Vermont",Vermont!$C$71,IF(B41="Duke",Duke!$C$71,IF(B41="Maryland",Maryland!$C$71,IF(B41="North Carolina",'North Carolina'!$C$71,IF(B41="Virginia",Virginia!$C$71,IF(B41="Georgetown",Georgetown!$C$71,IF(B41="Notre Dame",'Notre Dame'!$C$71,IF(B41="Providence",Providence!$C$71,IF(B41="Rutgers",Rutgers!$C$71,IF(B41="St. Johns",'St. Johns'!$C$71,IF(B41="Syracuse",Syracuse!$C$71,IF(B41="Villanova",Villanova!$C$71,IF(B41="Drexel",Drexel!$C$71,IF(B41="Hofstra",Hofstra!$C$71,IF(B41="Penn State",'Penn State'!$C$71,IF(B41="Delaware",Delaware!$C$71,IF(B41="Massachusetts",Massachusetts!$C$71,IF(B41="Bellarmine",Bellarmine!$C$71,IF(B41="Fairfield",Fairfield!$C$71,IF(B41="Hobart",Hobart!$C$71,IF(B41="Loyola",Loyola!$C$71,IF(B41="Ohio State",'Ohio State'!$C$71,IF(B41="Denver",Denver!$C$71,IF(B41="Johns Hopkins",'Johns Hopkins'!$C$71,IF(B41="Mercer",Mercer!$C$71,IF(B41="Michigan",Michigan!$C$71,IF(B41="Brown",Brown!$C$71,IF(B41="Cornell",Cornell!$C$71,IF(B41="Dartmouth",Dartmouth!$C$71,IF(B41="Harvard",Harvard!$C$71,IF(B41="Pennsylvania",Pennsylvania!$C$71,IF(B41="Princeton",Princeton!$C$71,IF(B41="Yale",Yale!$C$71,IF(B41="Canisius",Canisius!$C$71,IF(B41="Jacksonville",Jacksonville!$C$71,IF(B41="Manhattan",Manhattan!$C$71,IF(B41="Marist",Marist!$C$71,IF(B41="St. Josephs",'St. Josephs'!$C$71,IF(B41="Siena",Siena!$C$71,IF(B41="VMI",VMI!$C$71,IF(B41="Bryant",Bryant!$C$71,IF(B41="Mt. St. Marys",'Mount St. Marys'!$C$71,IF(B41="Quinnipiac",Quinnipiac!$C$71,IF(B41="Robert Morris",'Robert Morris'!$C$71,IF(B41="Sacred Heart",'Sacred Heart'!$C$71,IF(B41="Wagner",Wagner!$C$71,IF(B41="Army",Army!$C$71,IF(B41="Bucknell",Bucknell!$C$71,IF(B41="Colgate",Colgate!$C$71,IF(B41="Towson",Towson!$C$71,IF(B41="Holy Cross",'Holy Cross'!$C$71,IF(B41="Lafayette",Lafayette!$C$71,IF(B41="Lehigh",Lehigh!$C$71,IF(B41="Navy",Navy!$C$71,0)))))))))))))))))))))))))))))))))))))))))))))))))))))))))))))</f>
        <v>28.767959508720214</v>
      </c>
    </row>
    <row r="42" spans="1:15">
      <c r="A42" t="s">
        <v>400</v>
      </c>
      <c r="B42" t="s">
        <v>28</v>
      </c>
      <c r="C42" t="s">
        <v>436</v>
      </c>
      <c r="D42">
        <v>27</v>
      </c>
      <c r="E42">
        <v>9</v>
      </c>
      <c r="F42">
        <v>36</v>
      </c>
      <c r="G42" s="44">
        <f t="shared" si="0"/>
        <v>7.1240105540897103</v>
      </c>
      <c r="H42" s="44">
        <f t="shared" si="1"/>
        <v>2.3746701846965697</v>
      </c>
      <c r="I42" s="44">
        <f t="shared" si="2"/>
        <v>9.4986807387862786</v>
      </c>
      <c r="J42">
        <f t="shared" si="3"/>
        <v>35</v>
      </c>
      <c r="K42">
        <f>IF(B42="Air Force",'Air Force'!$F$9,IF(B42="Albany",Albany!$F$9,IF(B42="Detroit",Detroit!$F$9,IF(B42="Binghamton",Binghamton!$F$9,IF(B42="Hartford",Hartford!$F$9,IF(B42="Stony Brook",'Stony Brook'!$F$9,IF(B42="UMBC",UMBC!$F$9,IF(B42="Vermont",Vermont!$F$9,IF(B42="Duke",Duke!$F$9,IF(B42="Maryland",Maryland!$F$9,IF(B42="North Carolina",'North Carolina'!$F$9,IF(B42="Virginia",Virginia!$F$9,IF(B42="Georgetown",Georgetown!$F$9,IF(B42="Notre Dame",'Notre Dame'!$F$9,IF(B42="Providence",Providence!$F$9,IF(B42="Rutgers",Rutgers!$F$9,IF(B42="St. Johns",'St. Johns'!$F$9,IF(B42="Syracuse",Syracuse!$F$9,IF(B42="Villanova",Villanova!$F$9,IF(B42="Drexel",Drexel!$F$9,IF(B42="Hofstra",Hofstra!$F$9,IF(B42="Penn State",'Penn State'!$F$9,IF(B42="Delaware",Delaware!$F$9,IF(B42="Massachusetts",Massachusetts!$F$9,IF(B42="Bellarmine",Bellarmine!$F$9,IF(B42="Fairfield",Fairfield!$F$9,IF(B42="Hobart",Hobart!$F$9,IF(B42="Loyola",Loyola!$F$9,IF(B42="Ohio State",'Ohio State'!$F$9,IF(B42="Denver",Denver!$F$9,IF(B42="Johns Hopkins",'Johns Hopkins'!$F$9,IF(B42="Mercer",Mercer!$F$9,IF(B42="Michigan",Michigan!$F$9,IF(B42="Brown",Brown!$F$9,IF(B42="Cornell",Cornell!$F$9,IF(B42="Dartmouth",Dartmouth!$F$9,IF(B42="Harvard",Harvard!$F$9,IF(B42="Pennsylvania",Pennsylvania!$F$9,IF(B42="Princeton",Princeton!$F$9,IF(B42="Yale",Yale!$F$9,IF(B42="Canisius",Canisius!$F$9,IF(B42="Jacksonville",Jacksonville!$F$9,IF(B42="Manhattan",Manhattan!$F$9,IF(B42="Marist",Marist!$F$9,IF(B42="St. Josephs",'St. Josephs'!$F$9,IF(B42="Siena",Siena!$F$9,IF(B42="VMI",VMI!$F$9,IF(B42="Bryant",Bryant!$F$9,IF(B42="Mt. St. Marys",'Mount St. Marys'!$F$9,IF(B42="Quinnipiac",Quinnipiac!$F$9,IF(B42="Robert Morris",'Robert Morris'!$F$9,IF(B42="Sacred Heart",'Sacred Heart'!$F$9,IF(B42="Wagner",Wagner!$F$9,IF(B42="Army",Army!$F$9,IF(B42="Bucknell",Bucknell!$F$9,IF(B42="Colgate",Colgate!$F$9,IF(B42="Towson",Towson!$F$9,IF(B42="Holy Cross",'Holy Cross'!$F$9,IF(B42="Lafayette",Lafayette!$F$9,IF(B42="Lehigh",Lehigh!$F$9,IF(B42="Navy",Navy!$F$9,0)))))))))))))))))))))))))))))))))))))))))))))))))))))))))))))</f>
        <v>379</v>
      </c>
      <c r="L42" s="19">
        <f t="shared" si="4"/>
        <v>9.6332529850783306</v>
      </c>
      <c r="M42">
        <f t="shared" si="5"/>
        <v>34</v>
      </c>
      <c r="N42" s="19">
        <f>'Efficiency Adjustment'!$B$66</f>
        <v>29.429229830436125</v>
      </c>
      <c r="O42" s="19">
        <f>IF(B42="Air Force",'Air Force'!$C$71,IF(B42="Albany",Albany!$C$71,IF(B42="Detroit",Detroit!$C$71,IF(B42="Binghamton",Binghamton!$C$71,IF(B42="Hartford",Hartford!$C$71,IF(B42="Stony Brook",'Stony Brook'!$C$71,IF(B42="UMBC",UMBC!$C$71,IF(B42="Vermont",Vermont!$C$71,IF(B42="Duke",Duke!$C$71,IF(B42="Maryland",Maryland!$C$71,IF(B42="North Carolina",'North Carolina'!$C$71,IF(B42="Virginia",Virginia!$C$71,IF(B42="Georgetown",Georgetown!$C$71,IF(B42="Notre Dame",'Notre Dame'!$C$71,IF(B42="Providence",Providence!$C$71,IF(B42="Rutgers",Rutgers!$C$71,IF(B42="St. Johns",'St. Johns'!$C$71,IF(B42="Syracuse",Syracuse!$C$71,IF(B42="Villanova",Villanova!$C$71,IF(B42="Drexel",Drexel!$C$71,IF(B42="Hofstra",Hofstra!$C$71,IF(B42="Penn State",'Penn State'!$C$71,IF(B42="Delaware",Delaware!$C$71,IF(B42="Massachusetts",Massachusetts!$C$71,IF(B42="Bellarmine",Bellarmine!$C$71,IF(B42="Fairfield",Fairfield!$C$71,IF(B42="Hobart",Hobart!$C$71,IF(B42="Loyola",Loyola!$C$71,IF(B42="Ohio State",'Ohio State'!$C$71,IF(B42="Denver",Denver!$C$71,IF(B42="Johns Hopkins",'Johns Hopkins'!$C$71,IF(B42="Mercer",Mercer!$C$71,IF(B42="Michigan",Michigan!$C$71,IF(B42="Brown",Brown!$C$71,IF(B42="Cornell",Cornell!$C$71,IF(B42="Dartmouth",Dartmouth!$C$71,IF(B42="Harvard",Harvard!$C$71,IF(B42="Pennsylvania",Pennsylvania!$C$71,IF(B42="Princeton",Princeton!$C$71,IF(B42="Yale",Yale!$C$71,IF(B42="Canisius",Canisius!$C$71,IF(B42="Jacksonville",Jacksonville!$C$71,IF(B42="Manhattan",Manhattan!$C$71,IF(B42="Marist",Marist!$C$71,IF(B42="St. Josephs",'St. Josephs'!$C$71,IF(B42="Siena",Siena!$C$71,IF(B42="VMI",VMI!$C$71,IF(B42="Bryant",Bryant!$C$71,IF(B42="Mt. St. Marys",'Mount St. Marys'!$C$71,IF(B42="Quinnipiac",Quinnipiac!$C$71,IF(B42="Robert Morris",'Robert Morris'!$C$71,IF(B42="Sacred Heart",'Sacred Heart'!$C$71,IF(B42="Wagner",Wagner!$C$71,IF(B42="Army",Army!$C$71,IF(B42="Bucknell",Bucknell!$C$71,IF(B42="Colgate",Colgate!$C$71,IF(B42="Towson",Towson!$C$71,IF(B42="Holy Cross",'Holy Cross'!$C$71,IF(B42="Lafayette",Lafayette!$C$71,IF(B42="Lehigh",Lehigh!$C$71,IF(B42="Navy",Navy!$C$71,0)))))))))))))))))))))))))))))))))))))))))))))))))))))))))))))</f>
        <v>29.018116619658691</v>
      </c>
    </row>
    <row r="43" spans="1:15">
      <c r="A43" t="s">
        <v>315</v>
      </c>
      <c r="B43" t="s">
        <v>7</v>
      </c>
      <c r="C43" t="s">
        <v>435</v>
      </c>
      <c r="D43">
        <v>32</v>
      </c>
      <c r="E43">
        <v>8</v>
      </c>
      <c r="F43">
        <v>40</v>
      </c>
      <c r="G43" s="44">
        <f t="shared" si="0"/>
        <v>7.1748878923766819</v>
      </c>
      <c r="H43" s="44">
        <f t="shared" si="1"/>
        <v>1.7937219730941705</v>
      </c>
      <c r="I43" s="44">
        <f t="shared" si="2"/>
        <v>8.9686098654708513</v>
      </c>
      <c r="J43">
        <f t="shared" si="3"/>
        <v>51</v>
      </c>
      <c r="K43">
        <f>IF(B43="Air Force",'Air Force'!$F$9,IF(B43="Albany",Albany!$F$9,IF(B43="Detroit",Detroit!$F$9,IF(B43="Binghamton",Binghamton!$F$9,IF(B43="Hartford",Hartford!$F$9,IF(B43="Stony Brook",'Stony Brook'!$F$9,IF(B43="UMBC",UMBC!$F$9,IF(B43="Vermont",Vermont!$F$9,IF(B43="Duke",Duke!$F$9,IF(B43="Maryland",Maryland!$F$9,IF(B43="North Carolina",'North Carolina'!$F$9,IF(B43="Virginia",Virginia!$F$9,IF(B43="Georgetown",Georgetown!$F$9,IF(B43="Notre Dame",'Notre Dame'!$F$9,IF(B43="Providence",Providence!$F$9,IF(B43="Rutgers",Rutgers!$F$9,IF(B43="St. Johns",'St. Johns'!$F$9,IF(B43="Syracuse",Syracuse!$F$9,IF(B43="Villanova",Villanova!$F$9,IF(B43="Drexel",Drexel!$F$9,IF(B43="Hofstra",Hofstra!$F$9,IF(B43="Penn State",'Penn State'!$F$9,IF(B43="Delaware",Delaware!$F$9,IF(B43="Massachusetts",Massachusetts!$F$9,IF(B43="Bellarmine",Bellarmine!$F$9,IF(B43="Fairfield",Fairfield!$F$9,IF(B43="Hobart",Hobart!$F$9,IF(B43="Loyola",Loyola!$F$9,IF(B43="Ohio State",'Ohio State'!$F$9,IF(B43="Denver",Denver!$F$9,IF(B43="Johns Hopkins",'Johns Hopkins'!$F$9,IF(B43="Mercer",Mercer!$F$9,IF(B43="Michigan",Michigan!$F$9,IF(B43="Brown",Brown!$F$9,IF(B43="Cornell",Cornell!$F$9,IF(B43="Dartmouth",Dartmouth!$F$9,IF(B43="Harvard",Harvard!$F$9,IF(B43="Pennsylvania",Pennsylvania!$F$9,IF(B43="Princeton",Princeton!$F$9,IF(B43="Yale",Yale!$F$9,IF(B43="Canisius",Canisius!$F$9,IF(B43="Jacksonville",Jacksonville!$F$9,IF(B43="Manhattan",Manhattan!$F$9,IF(B43="Marist",Marist!$F$9,IF(B43="St. Josephs",'St. Josephs'!$F$9,IF(B43="Siena",Siena!$F$9,IF(B43="VMI",VMI!$F$9,IF(B43="Bryant",Bryant!$F$9,IF(B43="Mt. St. Marys",'Mount St. Marys'!$F$9,IF(B43="Quinnipiac",Quinnipiac!$F$9,IF(B43="Robert Morris",'Robert Morris'!$F$9,IF(B43="Sacred Heart",'Sacred Heart'!$F$9,IF(B43="Wagner",Wagner!$F$9,IF(B43="Army",Army!$F$9,IF(B43="Bucknell",Bucknell!$F$9,IF(B43="Colgate",Colgate!$F$9,IF(B43="Towson",Towson!$F$9,IF(B43="Holy Cross",'Holy Cross'!$F$9,IF(B43="Lafayette",Lafayette!$F$9,IF(B43="Lehigh",Lehigh!$F$9,IF(B43="Navy",Navy!$F$9,0)))))))))))))))))))))))))))))))))))))))))))))))))))))))))))))</f>
        <v>446</v>
      </c>
      <c r="L43" s="19">
        <f t="shared" si="4"/>
        <v>8.7568562911757493</v>
      </c>
      <c r="M43">
        <f t="shared" si="5"/>
        <v>58</v>
      </c>
      <c r="N43" s="19">
        <f>'Efficiency Adjustment'!$B$66</f>
        <v>29.429229830436125</v>
      </c>
      <c r="O43" s="19">
        <f>IF(B43="Air Force",'Air Force'!$C$71,IF(B43="Albany",Albany!$C$71,IF(B43="Detroit",Detroit!$C$71,IF(B43="Binghamton",Binghamton!$C$71,IF(B43="Hartford",Hartford!$C$71,IF(B43="Stony Brook",'Stony Brook'!$C$71,IF(B43="UMBC",UMBC!$C$71,IF(B43="Vermont",Vermont!$C$71,IF(B43="Duke",Duke!$C$71,IF(B43="Maryland",Maryland!$C$71,IF(B43="North Carolina",'North Carolina'!$C$71,IF(B43="Virginia",Virginia!$C$71,IF(B43="Georgetown",Georgetown!$C$71,IF(B43="Notre Dame",'Notre Dame'!$C$71,IF(B43="Providence",Providence!$C$71,IF(B43="Rutgers",Rutgers!$C$71,IF(B43="St. Johns",'St. Johns'!$C$71,IF(B43="Syracuse",Syracuse!$C$71,IF(B43="Villanova",Villanova!$C$71,IF(B43="Drexel",Drexel!$C$71,IF(B43="Hofstra",Hofstra!$C$71,IF(B43="Penn State",'Penn State'!$C$71,IF(B43="Delaware",Delaware!$C$71,IF(B43="Massachusetts",Massachusetts!$C$71,IF(B43="Bellarmine",Bellarmine!$C$71,IF(B43="Fairfield",Fairfield!$C$71,IF(B43="Hobart",Hobart!$C$71,IF(B43="Loyola",Loyola!$C$71,IF(B43="Ohio State",'Ohio State'!$C$71,IF(B43="Denver",Denver!$C$71,IF(B43="Johns Hopkins",'Johns Hopkins'!$C$71,IF(B43="Mercer",Mercer!$C$71,IF(B43="Michigan",Michigan!$C$71,IF(B43="Brown",Brown!$C$71,IF(B43="Cornell",Cornell!$C$71,IF(B43="Dartmouth",Dartmouth!$C$71,IF(B43="Harvard",Harvard!$C$71,IF(B43="Pennsylvania",Pennsylvania!$C$71,IF(B43="Princeton",Princeton!$C$71,IF(B43="Yale",Yale!$C$71,IF(B43="Canisius",Canisius!$C$71,IF(B43="Jacksonville",Jacksonville!$C$71,IF(B43="Manhattan",Manhattan!$C$71,IF(B43="Marist",Marist!$C$71,IF(B43="St. Josephs",'St. Josephs'!$C$71,IF(B43="Siena",Siena!$C$71,IF(B43="VMI",VMI!$C$71,IF(B43="Bryant",Bryant!$C$71,IF(B43="Mt. St. Marys",'Mount St. Marys'!$C$71,IF(B43="Quinnipiac",Quinnipiac!$C$71,IF(B43="Robert Morris",'Robert Morris'!$C$71,IF(B43="Sacred Heart",'Sacred Heart'!$C$71,IF(B43="Wagner",Wagner!$C$71,IF(B43="Army",Army!$C$71,IF(B43="Bucknell",Bucknell!$C$71,IF(B43="Colgate",Colgate!$C$71,IF(B43="Towson",Towson!$C$71,IF(B43="Holy Cross",'Holy Cross'!$C$71,IF(B43="Lafayette",Lafayette!$C$71,IF(B43="Lehigh",Lehigh!$C$71,IF(B43="Navy",Navy!$C$71,0)))))))))))))))))))))))))))))))))))))))))))))))))))))))))))))</f>
        <v>30.140871588406569</v>
      </c>
    </row>
    <row r="44" spans="1:15">
      <c r="A44" t="s">
        <v>292</v>
      </c>
      <c r="B44" t="s">
        <v>11</v>
      </c>
      <c r="C44" t="s">
        <v>436</v>
      </c>
      <c r="D44">
        <v>9</v>
      </c>
      <c r="E44">
        <v>19</v>
      </c>
      <c r="F44">
        <v>28</v>
      </c>
      <c r="G44" s="44">
        <f t="shared" si="0"/>
        <v>2.9411764705882351</v>
      </c>
      <c r="H44" s="44">
        <f t="shared" si="1"/>
        <v>6.2091503267973858</v>
      </c>
      <c r="I44" s="44">
        <f t="shared" si="2"/>
        <v>9.1503267973856204</v>
      </c>
      <c r="J44">
        <f t="shared" si="3"/>
        <v>50</v>
      </c>
      <c r="K44">
        <f>IF(B44="Air Force",'Air Force'!$F$9,IF(B44="Albany",Albany!$F$9,IF(B44="Detroit",Detroit!$F$9,IF(B44="Binghamton",Binghamton!$F$9,IF(B44="Hartford",Hartford!$F$9,IF(B44="Stony Brook",'Stony Brook'!$F$9,IF(B44="UMBC",UMBC!$F$9,IF(B44="Vermont",Vermont!$F$9,IF(B44="Duke",Duke!$F$9,IF(B44="Maryland",Maryland!$F$9,IF(B44="North Carolina",'North Carolina'!$F$9,IF(B44="Virginia",Virginia!$F$9,IF(B44="Georgetown",Georgetown!$F$9,IF(B44="Notre Dame",'Notre Dame'!$F$9,IF(B44="Providence",Providence!$F$9,IF(B44="Rutgers",Rutgers!$F$9,IF(B44="St. Johns",'St. Johns'!$F$9,IF(B44="Syracuse",Syracuse!$F$9,IF(B44="Villanova",Villanova!$F$9,IF(B44="Drexel",Drexel!$F$9,IF(B44="Hofstra",Hofstra!$F$9,IF(B44="Penn State",'Penn State'!$F$9,IF(B44="Delaware",Delaware!$F$9,IF(B44="Massachusetts",Massachusetts!$F$9,IF(B44="Bellarmine",Bellarmine!$F$9,IF(B44="Fairfield",Fairfield!$F$9,IF(B44="Hobart",Hobart!$F$9,IF(B44="Loyola",Loyola!$F$9,IF(B44="Ohio State",'Ohio State'!$F$9,IF(B44="Denver",Denver!$F$9,IF(B44="Johns Hopkins",'Johns Hopkins'!$F$9,IF(B44="Mercer",Mercer!$F$9,IF(B44="Michigan",Michigan!$F$9,IF(B44="Brown",Brown!$F$9,IF(B44="Cornell",Cornell!$F$9,IF(B44="Dartmouth",Dartmouth!$F$9,IF(B44="Harvard",Harvard!$F$9,IF(B44="Pennsylvania",Pennsylvania!$F$9,IF(B44="Princeton",Princeton!$F$9,IF(B44="Yale",Yale!$F$9,IF(B44="Canisius",Canisius!$F$9,IF(B44="Jacksonville",Jacksonville!$F$9,IF(B44="Manhattan",Manhattan!$F$9,IF(B44="Marist",Marist!$F$9,IF(B44="St. Josephs",'St. Josephs'!$F$9,IF(B44="Siena",Siena!$F$9,IF(B44="VMI",VMI!$F$9,IF(B44="Bryant",Bryant!$F$9,IF(B44="Mt. St. Marys",'Mount St. Marys'!$F$9,IF(B44="Quinnipiac",Quinnipiac!$F$9,IF(B44="Robert Morris",'Robert Morris'!$F$9,IF(B44="Sacred Heart",'Sacred Heart'!$F$9,IF(B44="Wagner",Wagner!$F$9,IF(B44="Army",Army!$F$9,IF(B44="Bucknell",Bucknell!$F$9,IF(B44="Colgate",Colgate!$F$9,IF(B44="Towson",Towson!$F$9,IF(B44="Holy Cross",'Holy Cross'!$F$9,IF(B44="Lafayette",Lafayette!$F$9,IF(B44="Lehigh",Lehigh!$F$9,IF(B44="Navy",Navy!$F$9,0)))))))))))))))))))))))))))))))))))))))))))))))))))))))))))))</f>
        <v>306</v>
      </c>
      <c r="L44" s="19">
        <f t="shared" si="4"/>
        <v>9.5080550412715255</v>
      </c>
      <c r="M44">
        <f t="shared" si="5"/>
        <v>37</v>
      </c>
      <c r="N44" s="19">
        <f>'Efficiency Adjustment'!$B$66</f>
        <v>29.429229830436125</v>
      </c>
      <c r="O44" s="19">
        <f>IF(B44="Air Force",'Air Force'!$C$71,IF(B44="Albany",Albany!$C$71,IF(B44="Detroit",Detroit!$C$71,IF(B44="Binghamton",Binghamton!$C$71,IF(B44="Hartford",Hartford!$C$71,IF(B44="Stony Brook",'Stony Brook'!$C$71,IF(B44="UMBC",UMBC!$C$71,IF(B44="Vermont",Vermont!$C$71,IF(B44="Duke",Duke!$C$71,IF(B44="Maryland",Maryland!$C$71,IF(B44="North Carolina",'North Carolina'!$C$71,IF(B44="Virginia",Virginia!$C$71,IF(B44="Georgetown",Georgetown!$C$71,IF(B44="Notre Dame",'Notre Dame'!$C$71,IF(B44="Providence",Providence!$C$71,IF(B44="Rutgers",Rutgers!$C$71,IF(B44="St. Johns",'St. Johns'!$C$71,IF(B44="Syracuse",Syracuse!$C$71,IF(B44="Villanova",Villanova!$C$71,IF(B44="Drexel",Drexel!$C$71,IF(B44="Hofstra",Hofstra!$C$71,IF(B44="Penn State",'Penn State'!$C$71,IF(B44="Delaware",Delaware!$C$71,IF(B44="Massachusetts",Massachusetts!$C$71,IF(B44="Bellarmine",Bellarmine!$C$71,IF(B44="Fairfield",Fairfield!$C$71,IF(B44="Hobart",Hobart!$C$71,IF(B44="Loyola",Loyola!$C$71,IF(B44="Ohio State",'Ohio State'!$C$71,IF(B44="Denver",Denver!$C$71,IF(B44="Johns Hopkins",'Johns Hopkins'!$C$71,IF(B44="Mercer",Mercer!$C$71,IF(B44="Michigan",Michigan!$C$71,IF(B44="Brown",Brown!$C$71,IF(B44="Cornell",Cornell!$C$71,IF(B44="Dartmouth",Dartmouth!$C$71,IF(B44="Harvard",Harvard!$C$71,IF(B44="Pennsylvania",Pennsylvania!$C$71,IF(B44="Princeton",Princeton!$C$71,IF(B44="Yale",Yale!$C$71,IF(B44="Canisius",Canisius!$C$71,IF(B44="Jacksonville",Jacksonville!$C$71,IF(B44="Manhattan",Manhattan!$C$71,IF(B44="Marist",Marist!$C$71,IF(B44="St. Josephs",'St. Josephs'!$C$71,IF(B44="Siena",Siena!$C$71,IF(B44="VMI",VMI!$C$71,IF(B44="Bryant",Bryant!$C$71,IF(B44="Mt. St. Marys",'Mount St. Marys'!$C$71,IF(B44="Quinnipiac",Quinnipiac!$C$71,IF(B44="Robert Morris",'Robert Morris'!$C$71,IF(B44="Sacred Heart",'Sacred Heart'!$C$71,IF(B44="Wagner",Wagner!$C$71,IF(B44="Army",Army!$C$71,IF(B44="Bucknell",Bucknell!$C$71,IF(B44="Colgate",Colgate!$C$71,IF(B44="Towson",Towson!$C$71,IF(B44="Holy Cross",'Holy Cross'!$C$71,IF(B44="Lafayette",Lafayette!$C$71,IF(B44="Lehigh",Lehigh!$C$71,IF(B44="Navy",Navy!$C$71,0)))))))))))))))))))))))))))))))))))))))))))))))))))))))))))))</f>
        <v>28.321993212593753</v>
      </c>
    </row>
    <row r="45" spans="1:15">
      <c r="A45" t="s">
        <v>419</v>
      </c>
      <c r="B45" t="s">
        <v>44</v>
      </c>
      <c r="C45" t="s">
        <v>437</v>
      </c>
      <c r="D45">
        <v>29</v>
      </c>
      <c r="E45">
        <v>10</v>
      </c>
      <c r="F45">
        <v>39</v>
      </c>
      <c r="G45" s="44">
        <f t="shared" si="0"/>
        <v>7.0731707317073162</v>
      </c>
      <c r="H45" s="44">
        <f t="shared" si="1"/>
        <v>2.4390243902439024</v>
      </c>
      <c r="I45" s="44">
        <f t="shared" si="2"/>
        <v>9.5121951219512191</v>
      </c>
      <c r="J45">
        <f t="shared" si="3"/>
        <v>34</v>
      </c>
      <c r="K45">
        <f>IF(B45="Air Force",'Air Force'!$F$9,IF(B45="Albany",Albany!$F$9,IF(B45="Detroit",Detroit!$F$9,IF(B45="Binghamton",Binghamton!$F$9,IF(B45="Hartford",Hartford!$F$9,IF(B45="Stony Brook",'Stony Brook'!$F$9,IF(B45="UMBC",UMBC!$F$9,IF(B45="Vermont",Vermont!$F$9,IF(B45="Duke",Duke!$F$9,IF(B45="Maryland",Maryland!$F$9,IF(B45="North Carolina",'North Carolina'!$F$9,IF(B45="Virginia",Virginia!$F$9,IF(B45="Georgetown",Georgetown!$F$9,IF(B45="Notre Dame",'Notre Dame'!$F$9,IF(B45="Providence",Providence!$F$9,IF(B45="Rutgers",Rutgers!$F$9,IF(B45="St. Johns",'St. Johns'!$F$9,IF(B45="Syracuse",Syracuse!$F$9,IF(B45="Villanova",Villanova!$F$9,IF(B45="Drexel",Drexel!$F$9,IF(B45="Hofstra",Hofstra!$F$9,IF(B45="Penn State",'Penn State'!$F$9,IF(B45="Delaware",Delaware!$F$9,IF(B45="Massachusetts",Massachusetts!$F$9,IF(B45="Bellarmine",Bellarmine!$F$9,IF(B45="Fairfield",Fairfield!$F$9,IF(B45="Hobart",Hobart!$F$9,IF(B45="Loyola",Loyola!$F$9,IF(B45="Ohio State",'Ohio State'!$F$9,IF(B45="Denver",Denver!$F$9,IF(B45="Johns Hopkins",'Johns Hopkins'!$F$9,IF(B45="Mercer",Mercer!$F$9,IF(B45="Michigan",Michigan!$F$9,IF(B45="Brown",Brown!$F$9,IF(B45="Cornell",Cornell!$F$9,IF(B45="Dartmouth",Dartmouth!$F$9,IF(B45="Harvard",Harvard!$F$9,IF(B45="Pennsylvania",Pennsylvania!$F$9,IF(B45="Princeton",Princeton!$F$9,IF(B45="Yale",Yale!$F$9,IF(B45="Canisius",Canisius!$F$9,IF(B45="Jacksonville",Jacksonville!$F$9,IF(B45="Manhattan",Manhattan!$F$9,IF(B45="Marist",Marist!$F$9,IF(B45="St. Josephs",'St. Josephs'!$F$9,IF(B45="Siena",Siena!$F$9,IF(B45="VMI",VMI!$F$9,IF(B45="Bryant",Bryant!$F$9,IF(B45="Mt. St. Marys",'Mount St. Marys'!$F$9,IF(B45="Quinnipiac",Quinnipiac!$F$9,IF(B45="Robert Morris",'Robert Morris'!$F$9,IF(B45="Sacred Heart",'Sacred Heart'!$F$9,IF(B45="Wagner",Wagner!$F$9,IF(B45="Army",Army!$F$9,IF(B45="Bucknell",Bucknell!$F$9,IF(B45="Colgate",Colgate!$F$9,IF(B45="Towson",Towson!$F$9,IF(B45="Holy Cross",'Holy Cross'!$F$9,IF(B45="Lafayette",Lafayette!$F$9,IF(B45="Lehigh",Lehigh!$F$9,IF(B45="Navy",Navy!$F$9,0)))))))))))))))))))))))))))))))))))))))))))))))))))))))))))))</f>
        <v>410</v>
      </c>
      <c r="L45" s="19">
        <f t="shared" si="4"/>
        <v>9.3268321447013012</v>
      </c>
      <c r="M45">
        <f t="shared" si="5"/>
        <v>38</v>
      </c>
      <c r="N45" s="19">
        <f>'Efficiency Adjustment'!$B$66</f>
        <v>29.429229830436125</v>
      </c>
      <c r="O45" s="19">
        <f>IF(B45="Air Force",'Air Force'!$C$71,IF(B45="Albany",Albany!$C$71,IF(B45="Detroit",Detroit!$C$71,IF(B45="Binghamton",Binghamton!$C$71,IF(B45="Hartford",Hartford!$C$71,IF(B45="Stony Brook",'Stony Brook'!$C$71,IF(B45="UMBC",UMBC!$C$71,IF(B45="Vermont",Vermont!$C$71,IF(B45="Duke",Duke!$C$71,IF(B45="Maryland",Maryland!$C$71,IF(B45="North Carolina",'North Carolina'!$C$71,IF(B45="Virginia",Virginia!$C$71,IF(B45="Georgetown",Georgetown!$C$71,IF(B45="Notre Dame",'Notre Dame'!$C$71,IF(B45="Providence",Providence!$C$71,IF(B45="Rutgers",Rutgers!$C$71,IF(B45="St. Johns",'St. Johns'!$C$71,IF(B45="Syracuse",Syracuse!$C$71,IF(B45="Villanova",Villanova!$C$71,IF(B45="Drexel",Drexel!$C$71,IF(B45="Hofstra",Hofstra!$C$71,IF(B45="Penn State",'Penn State'!$C$71,IF(B45="Delaware",Delaware!$C$71,IF(B45="Massachusetts",Massachusetts!$C$71,IF(B45="Bellarmine",Bellarmine!$C$71,IF(B45="Fairfield",Fairfield!$C$71,IF(B45="Hobart",Hobart!$C$71,IF(B45="Loyola",Loyola!$C$71,IF(B45="Ohio State",'Ohio State'!$C$71,IF(B45="Denver",Denver!$C$71,IF(B45="Johns Hopkins",'Johns Hopkins'!$C$71,IF(B45="Mercer",Mercer!$C$71,IF(B45="Michigan",Michigan!$C$71,IF(B45="Brown",Brown!$C$71,IF(B45="Cornell",Cornell!$C$71,IF(B45="Dartmouth",Dartmouth!$C$71,IF(B45="Harvard",Harvard!$C$71,IF(B45="Pennsylvania",Pennsylvania!$C$71,IF(B45="Princeton",Princeton!$C$71,IF(B45="Yale",Yale!$C$71,IF(B45="Canisius",Canisius!$C$71,IF(B45="Jacksonville",Jacksonville!$C$71,IF(B45="Manhattan",Manhattan!$C$71,IF(B45="Marist",Marist!$C$71,IF(B45="St. Josephs",'St. Josephs'!$C$71,IF(B45="Siena",Siena!$C$71,IF(B45="VMI",VMI!$C$71,IF(B45="Bryant",Bryant!$C$71,IF(B45="Mt. St. Marys",'Mount St. Marys'!$C$71,IF(B45="Quinnipiac",Quinnipiac!$C$71,IF(B45="Robert Morris",'Robert Morris'!$C$71,IF(B45="Sacred Heart",'Sacred Heart'!$C$71,IF(B45="Wagner",Wagner!$C$71,IF(B45="Army",Army!$C$71,IF(B45="Bucknell",Bucknell!$C$71,IF(B45="Colgate",Colgate!$C$71,IF(B45="Towson",Towson!$C$71,IF(B45="Holy Cross",'Holy Cross'!$C$71,IF(B45="Lafayette",Lafayette!$C$71,IF(B45="Lehigh",Lehigh!$C$71,IF(B45="Navy",Navy!$C$71,0)))))))))))))))))))))))))))))))))))))))))))))))))))))))))))))</f>
        <v>30.014111125060992</v>
      </c>
    </row>
    <row r="46" spans="1:15">
      <c r="A46" t="s">
        <v>424</v>
      </c>
      <c r="B46" t="s">
        <v>191</v>
      </c>
      <c r="C46" t="s">
        <v>435</v>
      </c>
      <c r="D46">
        <v>17</v>
      </c>
      <c r="E46">
        <v>9</v>
      </c>
      <c r="F46">
        <v>26</v>
      </c>
      <c r="G46" s="44">
        <f t="shared" si="0"/>
        <v>6.1151079136690649</v>
      </c>
      <c r="H46" s="44">
        <f t="shared" si="1"/>
        <v>3.2374100719424459</v>
      </c>
      <c r="I46" s="44">
        <f t="shared" si="2"/>
        <v>9.3525179856115113</v>
      </c>
      <c r="J46">
        <f t="shared" si="3"/>
        <v>45</v>
      </c>
      <c r="K46">
        <f>IF(B46="Air Force",'Air Force'!$F$9,IF(B46="Albany",Albany!$F$9,IF(B46="Detroit",Detroit!$F$9,IF(B46="Binghamton",Binghamton!$F$9,IF(B46="Hartford",Hartford!$F$9,IF(B46="Stony Brook",'Stony Brook'!$F$9,IF(B46="UMBC",UMBC!$F$9,IF(B46="Vermont",Vermont!$F$9,IF(B46="Duke",Duke!$F$9,IF(B46="Maryland",Maryland!$F$9,IF(B46="North Carolina",'North Carolina'!$F$9,IF(B46="Virginia",Virginia!$F$9,IF(B46="Georgetown",Georgetown!$F$9,IF(B46="Notre Dame",'Notre Dame'!$F$9,IF(B46="Providence",Providence!$F$9,IF(B46="Rutgers",Rutgers!$F$9,IF(B46="St. Johns",'St. Johns'!$F$9,IF(B46="Syracuse",Syracuse!$F$9,IF(B46="Villanova",Villanova!$F$9,IF(B46="Drexel",Drexel!$F$9,IF(B46="Hofstra",Hofstra!$F$9,IF(B46="Penn State",'Penn State'!$F$9,IF(B46="Delaware",Delaware!$F$9,IF(B46="Massachusetts",Massachusetts!$F$9,IF(B46="Bellarmine",Bellarmine!$F$9,IF(B46="Fairfield",Fairfield!$F$9,IF(B46="Hobart",Hobart!$F$9,IF(B46="Loyola",Loyola!$F$9,IF(B46="Ohio State",'Ohio State'!$F$9,IF(B46="Denver",Denver!$F$9,IF(B46="Johns Hopkins",'Johns Hopkins'!$F$9,IF(B46="Mercer",Mercer!$F$9,IF(B46="Michigan",Michigan!$F$9,IF(B46="Brown",Brown!$F$9,IF(B46="Cornell",Cornell!$F$9,IF(B46="Dartmouth",Dartmouth!$F$9,IF(B46="Harvard",Harvard!$F$9,IF(B46="Pennsylvania",Pennsylvania!$F$9,IF(B46="Princeton",Princeton!$F$9,IF(B46="Yale",Yale!$F$9,IF(B46="Canisius",Canisius!$F$9,IF(B46="Jacksonville",Jacksonville!$F$9,IF(B46="Manhattan",Manhattan!$F$9,IF(B46="Marist",Marist!$F$9,IF(B46="St. Josephs",'St. Josephs'!$F$9,IF(B46="Siena",Siena!$F$9,IF(B46="VMI",VMI!$F$9,IF(B46="Bryant",Bryant!$F$9,IF(B46="Mt. St. Marys",'Mount St. Marys'!$F$9,IF(B46="Quinnipiac",Quinnipiac!$F$9,IF(B46="Robert Morris",'Robert Morris'!$F$9,IF(B46="Sacred Heart",'Sacred Heart'!$F$9,IF(B46="Wagner",Wagner!$F$9,IF(B46="Army",Army!$F$9,IF(B46="Bucknell",Bucknell!$F$9,IF(B46="Colgate",Colgate!$F$9,IF(B46="Towson",Towson!$F$9,IF(B46="Holy Cross",'Holy Cross'!$F$9,IF(B46="Lafayette",Lafayette!$F$9,IF(B46="Lehigh",Lehigh!$F$9,IF(B46="Navy",Navy!$F$9,0)))))))))))))))))))))))))))))))))))))))))))))))))))))))))))))</f>
        <v>278</v>
      </c>
      <c r="L46" s="19">
        <f t="shared" si="4"/>
        <v>9.2602333884192181</v>
      </c>
      <c r="M46">
        <f t="shared" si="5"/>
        <v>43</v>
      </c>
      <c r="N46" s="19">
        <f>'Efficiency Adjustment'!$B$66</f>
        <v>29.429229830436125</v>
      </c>
      <c r="O46" s="19">
        <f>IF(B46="Air Force",'Air Force'!$C$71,IF(B46="Albany",Albany!$C$71,IF(B46="Detroit",Detroit!$C$71,IF(B46="Binghamton",Binghamton!$C$71,IF(B46="Hartford",Hartford!$C$71,IF(B46="Stony Brook",'Stony Brook'!$C$71,IF(B46="UMBC",UMBC!$C$71,IF(B46="Vermont",Vermont!$C$71,IF(B46="Duke",Duke!$C$71,IF(B46="Maryland",Maryland!$C$71,IF(B46="North Carolina",'North Carolina'!$C$71,IF(B46="Virginia",Virginia!$C$71,IF(B46="Georgetown",Georgetown!$C$71,IF(B46="Notre Dame",'Notre Dame'!$C$71,IF(B46="Providence",Providence!$C$71,IF(B46="Rutgers",Rutgers!$C$71,IF(B46="St. Johns",'St. Johns'!$C$71,IF(B46="Syracuse",Syracuse!$C$71,IF(B46="Villanova",Villanova!$C$71,IF(B46="Drexel",Drexel!$C$71,IF(B46="Hofstra",Hofstra!$C$71,IF(B46="Penn State",'Penn State'!$C$71,IF(B46="Delaware",Delaware!$C$71,IF(B46="Massachusetts",Massachusetts!$C$71,IF(B46="Bellarmine",Bellarmine!$C$71,IF(B46="Fairfield",Fairfield!$C$71,IF(B46="Hobart",Hobart!$C$71,IF(B46="Loyola",Loyola!$C$71,IF(B46="Ohio State",'Ohio State'!$C$71,IF(B46="Denver",Denver!$C$71,IF(B46="Johns Hopkins",'Johns Hopkins'!$C$71,IF(B46="Mercer",Mercer!$C$71,IF(B46="Michigan",Michigan!$C$71,IF(B46="Brown",Brown!$C$71,IF(B46="Cornell",Cornell!$C$71,IF(B46="Dartmouth",Dartmouth!$C$71,IF(B46="Harvard",Harvard!$C$71,IF(B46="Pennsylvania",Pennsylvania!$C$71,IF(B46="Princeton",Princeton!$C$71,IF(B46="Yale",Yale!$C$71,IF(B46="Canisius",Canisius!$C$71,IF(B46="Jacksonville",Jacksonville!$C$71,IF(B46="Manhattan",Manhattan!$C$71,IF(B46="Marist",Marist!$C$71,IF(B46="St. Josephs",'St. Josephs'!$C$71,IF(B46="Siena",Siena!$C$71,IF(B46="VMI",VMI!$C$71,IF(B46="Bryant",Bryant!$C$71,IF(B46="Mt. St. Marys",'Mount St. Marys'!$C$71,IF(B46="Quinnipiac",Quinnipiac!$C$71,IF(B46="Robert Morris",'Robert Morris'!$C$71,IF(B46="Sacred Heart",'Sacred Heart'!$C$71,IF(B46="Wagner",Wagner!$C$71,IF(B46="Army",Army!$C$71,IF(B46="Bucknell",Bucknell!$C$71,IF(B46="Colgate",Colgate!$C$71,IF(B46="Towson",Towson!$C$71,IF(B46="Holy Cross",'Holy Cross'!$C$71,IF(B46="Lafayette",Lafayette!$C$71,IF(B46="Lehigh",Lehigh!$C$71,IF(B46="Navy",Navy!$C$71,0)))))))))))))))))))))))))))))))))))))))))))))))))))))))))))))</f>
        <v>29.722512354392553</v>
      </c>
    </row>
    <row r="47" spans="1:15">
      <c r="A47" t="s">
        <v>375</v>
      </c>
      <c r="B47" t="s">
        <v>9</v>
      </c>
      <c r="C47" t="s">
        <v>434</v>
      </c>
      <c r="D47">
        <v>26</v>
      </c>
      <c r="E47">
        <v>14</v>
      </c>
      <c r="F47">
        <v>40</v>
      </c>
      <c r="G47" s="44">
        <f t="shared" si="0"/>
        <v>6.2052505966587113</v>
      </c>
      <c r="H47" s="44">
        <f t="shared" si="1"/>
        <v>3.3412887828162292</v>
      </c>
      <c r="I47" s="44">
        <f t="shared" si="2"/>
        <v>9.5465393794749396</v>
      </c>
      <c r="J47">
        <f t="shared" si="3"/>
        <v>33</v>
      </c>
      <c r="K47">
        <f>IF(B47="Air Force",'Air Force'!$F$9,IF(B47="Albany",Albany!$F$9,IF(B47="Detroit",Detroit!$F$9,IF(B47="Binghamton",Binghamton!$F$9,IF(B47="Hartford",Hartford!$F$9,IF(B47="Stony Brook",'Stony Brook'!$F$9,IF(B47="UMBC",UMBC!$F$9,IF(B47="Vermont",Vermont!$F$9,IF(B47="Duke",Duke!$F$9,IF(B47="Maryland",Maryland!$F$9,IF(B47="North Carolina",'North Carolina'!$F$9,IF(B47="Virginia",Virginia!$F$9,IF(B47="Georgetown",Georgetown!$F$9,IF(B47="Notre Dame",'Notre Dame'!$F$9,IF(B47="Providence",Providence!$F$9,IF(B47="Rutgers",Rutgers!$F$9,IF(B47="St. Johns",'St. Johns'!$F$9,IF(B47="Syracuse",Syracuse!$F$9,IF(B47="Villanova",Villanova!$F$9,IF(B47="Drexel",Drexel!$F$9,IF(B47="Hofstra",Hofstra!$F$9,IF(B47="Penn State",'Penn State'!$F$9,IF(B47="Delaware",Delaware!$F$9,IF(B47="Massachusetts",Massachusetts!$F$9,IF(B47="Bellarmine",Bellarmine!$F$9,IF(B47="Fairfield",Fairfield!$F$9,IF(B47="Hobart",Hobart!$F$9,IF(B47="Loyola",Loyola!$F$9,IF(B47="Ohio State",'Ohio State'!$F$9,IF(B47="Denver",Denver!$F$9,IF(B47="Johns Hopkins",'Johns Hopkins'!$F$9,IF(B47="Mercer",Mercer!$F$9,IF(B47="Michigan",Michigan!$F$9,IF(B47="Brown",Brown!$F$9,IF(B47="Cornell",Cornell!$F$9,IF(B47="Dartmouth",Dartmouth!$F$9,IF(B47="Harvard",Harvard!$F$9,IF(B47="Pennsylvania",Pennsylvania!$F$9,IF(B47="Princeton",Princeton!$F$9,IF(B47="Yale",Yale!$F$9,IF(B47="Canisius",Canisius!$F$9,IF(B47="Jacksonville",Jacksonville!$F$9,IF(B47="Manhattan",Manhattan!$F$9,IF(B47="Marist",Marist!$F$9,IF(B47="St. Josephs",'St. Josephs'!$F$9,IF(B47="Siena",Siena!$F$9,IF(B47="VMI",VMI!$F$9,IF(B47="Bryant",Bryant!$F$9,IF(B47="Mt. St. Marys",'Mount St. Marys'!$F$9,IF(B47="Quinnipiac",Quinnipiac!$F$9,IF(B47="Robert Morris",'Robert Morris'!$F$9,IF(B47="Sacred Heart",'Sacred Heart'!$F$9,IF(B47="Wagner",Wagner!$F$9,IF(B47="Army",Army!$F$9,IF(B47="Bucknell",Bucknell!$F$9,IF(B47="Colgate",Colgate!$F$9,IF(B47="Towson",Towson!$F$9,IF(B47="Holy Cross",'Holy Cross'!$F$9,IF(B47="Lafayette",Lafayette!$F$9,IF(B47="Lehigh",Lehigh!$F$9,IF(B47="Navy",Navy!$F$9,0)))))))))))))))))))))))))))))))))))))))))))))))))))))))))))))</f>
        <v>419</v>
      </c>
      <c r="L47" s="19">
        <f t="shared" si="4"/>
        <v>9.2402143594020156</v>
      </c>
      <c r="M47">
        <f t="shared" si="5"/>
        <v>45</v>
      </c>
      <c r="N47" s="19">
        <f>'Efficiency Adjustment'!$B$66</f>
        <v>29.429229830436125</v>
      </c>
      <c r="O47" s="19">
        <f>IF(B47="Air Force",'Air Force'!$C$71,IF(B47="Albany",Albany!$C$71,IF(B47="Detroit",Detroit!$C$71,IF(B47="Binghamton",Binghamton!$C$71,IF(B47="Hartford",Hartford!$C$71,IF(B47="Stony Brook",'Stony Brook'!$C$71,IF(B47="UMBC",UMBC!$C$71,IF(B47="Vermont",Vermont!$C$71,IF(B47="Duke",Duke!$C$71,IF(B47="Maryland",Maryland!$C$71,IF(B47="North Carolina",'North Carolina'!$C$71,IF(B47="Virginia",Virginia!$C$71,IF(B47="Georgetown",Georgetown!$C$71,IF(B47="Notre Dame",'Notre Dame'!$C$71,IF(B47="Providence",Providence!$C$71,IF(B47="Rutgers",Rutgers!$C$71,IF(B47="St. Johns",'St. Johns'!$C$71,IF(B47="Syracuse",Syracuse!$C$71,IF(B47="Villanova",Villanova!$C$71,IF(B47="Drexel",Drexel!$C$71,IF(B47="Hofstra",Hofstra!$C$71,IF(B47="Penn State",'Penn State'!$C$71,IF(B47="Delaware",Delaware!$C$71,IF(B47="Massachusetts",Massachusetts!$C$71,IF(B47="Bellarmine",Bellarmine!$C$71,IF(B47="Fairfield",Fairfield!$C$71,IF(B47="Hobart",Hobart!$C$71,IF(B47="Loyola",Loyola!$C$71,IF(B47="Ohio State",'Ohio State'!$C$71,IF(B47="Denver",Denver!$C$71,IF(B47="Johns Hopkins",'Johns Hopkins'!$C$71,IF(B47="Mercer",Mercer!$C$71,IF(B47="Michigan",Michigan!$C$71,IF(B47="Brown",Brown!$C$71,IF(B47="Cornell",Cornell!$C$71,IF(B47="Dartmouth",Dartmouth!$C$71,IF(B47="Harvard",Harvard!$C$71,IF(B47="Pennsylvania",Pennsylvania!$C$71,IF(B47="Princeton",Princeton!$C$71,IF(B47="Yale",Yale!$C$71,IF(B47="Canisius",Canisius!$C$71,IF(B47="Jacksonville",Jacksonville!$C$71,IF(B47="Manhattan",Manhattan!$C$71,IF(B47="Marist",Marist!$C$71,IF(B47="St. Josephs",'St. Josephs'!$C$71,IF(B47="Siena",Siena!$C$71,IF(B47="VMI",VMI!$C$71,IF(B47="Bryant",Bryant!$C$71,IF(B47="Mt. St. Marys",'Mount St. Marys'!$C$71,IF(B47="Quinnipiac",Quinnipiac!$C$71,IF(B47="Robert Morris",'Robert Morris'!$C$71,IF(B47="Sacred Heart",'Sacred Heart'!$C$71,IF(B47="Wagner",Wagner!$C$71,IF(B47="Army",Army!$C$71,IF(B47="Bucknell",Bucknell!$C$71,IF(B47="Colgate",Colgate!$C$71,IF(B47="Towson",Towson!$C$71,IF(B47="Holy Cross",'Holy Cross'!$C$71,IF(B47="Lafayette",Lafayette!$C$71,IF(B47="Lehigh",Lehigh!$C$71,IF(B47="Navy",Navy!$C$71,0)))))))))))))))))))))))))))))))))))))))))))))))))))))))))))))</f>
        <v>30.404846744492485</v>
      </c>
    </row>
    <row r="48" spans="1:15">
      <c r="A48" t="s">
        <v>260</v>
      </c>
      <c r="B48" t="s">
        <v>190</v>
      </c>
      <c r="C48" t="s">
        <v>437</v>
      </c>
      <c r="D48">
        <v>13</v>
      </c>
      <c r="E48">
        <v>13</v>
      </c>
      <c r="F48">
        <v>26</v>
      </c>
      <c r="G48" s="44">
        <f t="shared" si="0"/>
        <v>4.9242424242424239</v>
      </c>
      <c r="H48" s="44">
        <f t="shared" si="1"/>
        <v>4.9242424242424239</v>
      </c>
      <c r="I48" s="44">
        <f t="shared" si="2"/>
        <v>9.8484848484848477</v>
      </c>
      <c r="J48">
        <f t="shared" si="3"/>
        <v>31</v>
      </c>
      <c r="K48">
        <f>IF(B48="Air Force",'Air Force'!$F$9,IF(B48="Albany",Albany!$F$9,IF(B48="Detroit",Detroit!$F$9,IF(B48="Binghamton",Binghamton!$F$9,IF(B48="Hartford",Hartford!$F$9,IF(B48="Stony Brook",'Stony Brook'!$F$9,IF(B48="UMBC",UMBC!$F$9,IF(B48="Vermont",Vermont!$F$9,IF(B48="Duke",Duke!$F$9,IF(B48="Maryland",Maryland!$F$9,IF(B48="North Carolina",'North Carolina'!$F$9,IF(B48="Virginia",Virginia!$F$9,IF(B48="Georgetown",Georgetown!$F$9,IF(B48="Notre Dame",'Notre Dame'!$F$9,IF(B48="Providence",Providence!$F$9,IF(B48="Rutgers",Rutgers!$F$9,IF(B48="St. Johns",'St. Johns'!$F$9,IF(B48="Syracuse",Syracuse!$F$9,IF(B48="Villanova",Villanova!$F$9,IF(B48="Drexel",Drexel!$F$9,IF(B48="Hofstra",Hofstra!$F$9,IF(B48="Penn State",'Penn State'!$F$9,IF(B48="Delaware",Delaware!$F$9,IF(B48="Massachusetts",Massachusetts!$F$9,IF(B48="Bellarmine",Bellarmine!$F$9,IF(B48="Fairfield",Fairfield!$F$9,IF(B48="Hobart",Hobart!$F$9,IF(B48="Loyola",Loyola!$F$9,IF(B48="Ohio State",'Ohio State'!$F$9,IF(B48="Denver",Denver!$F$9,IF(B48="Johns Hopkins",'Johns Hopkins'!$F$9,IF(B48="Mercer",Mercer!$F$9,IF(B48="Michigan",Michigan!$F$9,IF(B48="Brown",Brown!$F$9,IF(B48="Cornell",Cornell!$F$9,IF(B48="Dartmouth",Dartmouth!$F$9,IF(B48="Harvard",Harvard!$F$9,IF(B48="Pennsylvania",Pennsylvania!$F$9,IF(B48="Princeton",Princeton!$F$9,IF(B48="Yale",Yale!$F$9,IF(B48="Canisius",Canisius!$F$9,IF(B48="Jacksonville",Jacksonville!$F$9,IF(B48="Manhattan",Manhattan!$F$9,IF(B48="Marist",Marist!$F$9,IF(B48="St. Josephs",'St. Josephs'!$F$9,IF(B48="Siena",Siena!$F$9,IF(B48="VMI",VMI!$F$9,IF(B48="Bryant",Bryant!$F$9,IF(B48="Mt. St. Marys",'Mount St. Marys'!$F$9,IF(B48="Quinnipiac",Quinnipiac!$F$9,IF(B48="Robert Morris",'Robert Morris'!$F$9,IF(B48="Sacred Heart",'Sacred Heart'!$F$9,IF(B48="Wagner",Wagner!$F$9,IF(B48="Army",Army!$F$9,IF(B48="Bucknell",Bucknell!$F$9,IF(B48="Colgate",Colgate!$F$9,IF(B48="Towson",Towson!$F$9,IF(B48="Holy Cross",'Holy Cross'!$F$9,IF(B48="Lafayette",Lafayette!$F$9,IF(B48="Lehigh",Lehigh!$F$9,IF(B48="Navy",Navy!$F$9,0)))))))))))))))))))))))))))))))))))))))))))))))))))))))))))))</f>
        <v>264</v>
      </c>
      <c r="L48" s="19">
        <f t="shared" si="4"/>
        <v>9.2963792132001046</v>
      </c>
      <c r="M48">
        <f t="shared" si="5"/>
        <v>40</v>
      </c>
      <c r="N48" s="19">
        <f>'Efficiency Adjustment'!$B$66</f>
        <v>29.429229830436125</v>
      </c>
      <c r="O48" s="19">
        <f>IF(B48="Air Force",'Air Force'!$C$71,IF(B48="Albany",Albany!$C$71,IF(B48="Detroit",Detroit!$C$71,IF(B48="Binghamton",Binghamton!$C$71,IF(B48="Hartford",Hartford!$C$71,IF(B48="Stony Brook",'Stony Brook'!$C$71,IF(B48="UMBC",UMBC!$C$71,IF(B48="Vermont",Vermont!$C$71,IF(B48="Duke",Duke!$C$71,IF(B48="Maryland",Maryland!$C$71,IF(B48="North Carolina",'North Carolina'!$C$71,IF(B48="Virginia",Virginia!$C$71,IF(B48="Georgetown",Georgetown!$C$71,IF(B48="Notre Dame",'Notre Dame'!$C$71,IF(B48="Providence",Providence!$C$71,IF(B48="Rutgers",Rutgers!$C$71,IF(B48="St. Johns",'St. Johns'!$C$71,IF(B48="Syracuse",Syracuse!$C$71,IF(B48="Villanova",Villanova!$C$71,IF(B48="Drexel",Drexel!$C$71,IF(B48="Hofstra",Hofstra!$C$71,IF(B48="Penn State",'Penn State'!$C$71,IF(B48="Delaware",Delaware!$C$71,IF(B48="Massachusetts",Massachusetts!$C$71,IF(B48="Bellarmine",Bellarmine!$C$71,IF(B48="Fairfield",Fairfield!$C$71,IF(B48="Hobart",Hobart!$C$71,IF(B48="Loyola",Loyola!$C$71,IF(B48="Ohio State",'Ohio State'!$C$71,IF(B48="Denver",Denver!$C$71,IF(B48="Johns Hopkins",'Johns Hopkins'!$C$71,IF(B48="Mercer",Mercer!$C$71,IF(B48="Michigan",Michigan!$C$71,IF(B48="Brown",Brown!$C$71,IF(B48="Cornell",Cornell!$C$71,IF(B48="Dartmouth",Dartmouth!$C$71,IF(B48="Harvard",Harvard!$C$71,IF(B48="Pennsylvania",Pennsylvania!$C$71,IF(B48="Princeton",Princeton!$C$71,IF(B48="Yale",Yale!$C$71,IF(B48="Canisius",Canisius!$C$71,IF(B48="Jacksonville",Jacksonville!$C$71,IF(B48="Manhattan",Manhattan!$C$71,IF(B48="Marist",Marist!$C$71,IF(B48="St. Josephs",'St. Josephs'!$C$71,IF(B48="Siena",Siena!$C$71,IF(B48="VMI",VMI!$C$71,IF(B48="Bryant",Bryant!$C$71,IF(B48="Mt. St. Marys",'Mount St. Marys'!$C$71,IF(B48="Quinnipiac",Quinnipiac!$C$71,IF(B48="Robert Morris",'Robert Morris'!$C$71,IF(B48="Sacred Heart",'Sacred Heart'!$C$71,IF(B48="Wagner",Wagner!$C$71,IF(B48="Army",Army!$C$71,IF(B48="Bucknell",Bucknell!$C$71,IF(B48="Colgate",Colgate!$C$71,IF(B48="Towson",Towson!$C$71,IF(B48="Holy Cross",'Holy Cross'!$C$71,IF(B48="Lafayette",Lafayette!$C$71,IF(B48="Lehigh",Lehigh!$C$71,IF(B48="Navy",Navy!$C$71,0)))))))))))))))))))))))))))))))))))))))))))))))))))))))))))))</f>
        <v>31.177011763471164</v>
      </c>
    </row>
    <row r="49" spans="1:15">
      <c r="A49" t="s">
        <v>264</v>
      </c>
      <c r="B49" t="s">
        <v>27</v>
      </c>
      <c r="C49" t="s">
        <v>437</v>
      </c>
      <c r="D49">
        <v>18</v>
      </c>
      <c r="E49">
        <v>17</v>
      </c>
      <c r="F49">
        <v>35</v>
      </c>
      <c r="G49" s="44">
        <f t="shared" si="0"/>
        <v>4.8517520215633425</v>
      </c>
      <c r="H49" s="44">
        <f t="shared" si="1"/>
        <v>4.5822102425876015</v>
      </c>
      <c r="I49" s="44">
        <f t="shared" si="2"/>
        <v>9.433962264150944</v>
      </c>
      <c r="J49">
        <f t="shared" si="3"/>
        <v>39</v>
      </c>
      <c r="K49">
        <f>IF(B49="Air Force",'Air Force'!$F$9,IF(B49="Albany",Albany!$F$9,IF(B49="Detroit",Detroit!$F$9,IF(B49="Binghamton",Binghamton!$F$9,IF(B49="Hartford",Hartford!$F$9,IF(B49="Stony Brook",'Stony Brook'!$F$9,IF(B49="UMBC",UMBC!$F$9,IF(B49="Vermont",Vermont!$F$9,IF(B49="Duke",Duke!$F$9,IF(B49="Maryland",Maryland!$F$9,IF(B49="North Carolina",'North Carolina'!$F$9,IF(B49="Virginia",Virginia!$F$9,IF(B49="Georgetown",Georgetown!$F$9,IF(B49="Notre Dame",'Notre Dame'!$F$9,IF(B49="Providence",Providence!$F$9,IF(B49="Rutgers",Rutgers!$F$9,IF(B49="St. Johns",'St. Johns'!$F$9,IF(B49="Syracuse",Syracuse!$F$9,IF(B49="Villanova",Villanova!$F$9,IF(B49="Drexel",Drexel!$F$9,IF(B49="Hofstra",Hofstra!$F$9,IF(B49="Penn State",'Penn State'!$F$9,IF(B49="Delaware",Delaware!$F$9,IF(B49="Massachusetts",Massachusetts!$F$9,IF(B49="Bellarmine",Bellarmine!$F$9,IF(B49="Fairfield",Fairfield!$F$9,IF(B49="Hobart",Hobart!$F$9,IF(B49="Loyola",Loyola!$F$9,IF(B49="Ohio State",'Ohio State'!$F$9,IF(B49="Denver",Denver!$F$9,IF(B49="Johns Hopkins",'Johns Hopkins'!$F$9,IF(B49="Mercer",Mercer!$F$9,IF(B49="Michigan",Michigan!$F$9,IF(B49="Brown",Brown!$F$9,IF(B49="Cornell",Cornell!$F$9,IF(B49="Dartmouth",Dartmouth!$F$9,IF(B49="Harvard",Harvard!$F$9,IF(B49="Pennsylvania",Pennsylvania!$F$9,IF(B49="Princeton",Princeton!$F$9,IF(B49="Yale",Yale!$F$9,IF(B49="Canisius",Canisius!$F$9,IF(B49="Jacksonville",Jacksonville!$F$9,IF(B49="Manhattan",Manhattan!$F$9,IF(B49="Marist",Marist!$F$9,IF(B49="St. Josephs",'St. Josephs'!$F$9,IF(B49="Siena",Siena!$F$9,IF(B49="VMI",VMI!$F$9,IF(B49="Bryant",Bryant!$F$9,IF(B49="Mt. St. Marys",'Mount St. Marys'!$F$9,IF(B49="Quinnipiac",Quinnipiac!$F$9,IF(B49="Robert Morris",'Robert Morris'!$F$9,IF(B49="Sacred Heart",'Sacred Heart'!$F$9,IF(B49="Wagner",Wagner!$F$9,IF(B49="Army",Army!$F$9,IF(B49="Bucknell",Bucknell!$F$9,IF(B49="Colgate",Colgate!$F$9,IF(B49="Towson",Towson!$F$9,IF(B49="Holy Cross",'Holy Cross'!$F$9,IF(B49="Lafayette",Lafayette!$F$9,IF(B49="Lehigh",Lehigh!$F$9,IF(B49="Navy",Navy!$F$9,0)))))))))))))))))))))))))))))))))))))))))))))))))))))))))))))</f>
        <v>371</v>
      </c>
      <c r="L49" s="19">
        <f t="shared" si="4"/>
        <v>9.2421884756883657</v>
      </c>
      <c r="M49">
        <f t="shared" si="5"/>
        <v>44</v>
      </c>
      <c r="N49" s="19">
        <f>'Efficiency Adjustment'!$B$66</f>
        <v>29.429229830436125</v>
      </c>
      <c r="O49" s="19">
        <f>IF(B49="Air Force",'Air Force'!$C$71,IF(B49="Albany",Albany!$C$71,IF(B49="Detroit",Detroit!$C$71,IF(B49="Binghamton",Binghamton!$C$71,IF(B49="Hartford",Hartford!$C$71,IF(B49="Stony Brook",'Stony Brook'!$C$71,IF(B49="UMBC",UMBC!$C$71,IF(B49="Vermont",Vermont!$C$71,IF(B49="Duke",Duke!$C$71,IF(B49="Maryland",Maryland!$C$71,IF(B49="North Carolina",'North Carolina'!$C$71,IF(B49="Virginia",Virginia!$C$71,IF(B49="Georgetown",Georgetown!$C$71,IF(B49="Notre Dame",'Notre Dame'!$C$71,IF(B49="Providence",Providence!$C$71,IF(B49="Rutgers",Rutgers!$C$71,IF(B49="St. Johns",'St. Johns'!$C$71,IF(B49="Syracuse",Syracuse!$C$71,IF(B49="Villanova",Villanova!$C$71,IF(B49="Drexel",Drexel!$C$71,IF(B49="Hofstra",Hofstra!$C$71,IF(B49="Penn State",'Penn State'!$C$71,IF(B49="Delaware",Delaware!$C$71,IF(B49="Massachusetts",Massachusetts!$C$71,IF(B49="Bellarmine",Bellarmine!$C$71,IF(B49="Fairfield",Fairfield!$C$71,IF(B49="Hobart",Hobart!$C$71,IF(B49="Loyola",Loyola!$C$71,IF(B49="Ohio State",'Ohio State'!$C$71,IF(B49="Denver",Denver!$C$71,IF(B49="Johns Hopkins",'Johns Hopkins'!$C$71,IF(B49="Mercer",Mercer!$C$71,IF(B49="Michigan",Michigan!$C$71,IF(B49="Brown",Brown!$C$71,IF(B49="Cornell",Cornell!$C$71,IF(B49="Dartmouth",Dartmouth!$C$71,IF(B49="Harvard",Harvard!$C$71,IF(B49="Pennsylvania",Pennsylvania!$C$71,IF(B49="Princeton",Princeton!$C$71,IF(B49="Yale",Yale!$C$71,IF(B49="Canisius",Canisius!$C$71,IF(B49="Jacksonville",Jacksonville!$C$71,IF(B49="Manhattan",Manhattan!$C$71,IF(B49="Marist",Marist!$C$71,IF(B49="St. Josephs",'St. Josephs'!$C$71,IF(B49="Siena",Siena!$C$71,IF(B49="VMI",VMI!$C$71,IF(B49="Bryant",Bryant!$C$71,IF(B49="Mt. St. Marys",'Mount St. Marys'!$C$71,IF(B49="Quinnipiac",Quinnipiac!$C$71,IF(B49="Robert Morris",'Robert Morris'!$C$71,IF(B49="Sacred Heart",'Sacred Heart'!$C$71,IF(B49="Wagner",Wagner!$C$71,IF(B49="Army",Army!$C$71,IF(B49="Bucknell",Bucknell!$C$71,IF(B49="Colgate",Colgate!$C$71,IF(B49="Towson",Towson!$C$71,IF(B49="Holy Cross",'Holy Cross'!$C$71,IF(B49="Lafayette",Lafayette!$C$71,IF(B49="Lehigh",Lehigh!$C$71,IF(B49="Navy",Navy!$C$71,0)))))))))))))))))))))))))))))))))))))))))))))))))))))))))))))</f>
        <v>30.039881183301798</v>
      </c>
    </row>
    <row r="50" spans="1:15">
      <c r="A50" t="s">
        <v>294</v>
      </c>
      <c r="B50" t="s">
        <v>31</v>
      </c>
      <c r="C50" t="s">
        <v>436</v>
      </c>
      <c r="D50">
        <v>17</v>
      </c>
      <c r="E50">
        <v>10</v>
      </c>
      <c r="F50">
        <v>27</v>
      </c>
      <c r="G50" s="44">
        <f t="shared" si="0"/>
        <v>5.9440559440559442</v>
      </c>
      <c r="H50" s="44">
        <f t="shared" si="1"/>
        <v>3.4965034965034967</v>
      </c>
      <c r="I50" s="44">
        <f t="shared" si="2"/>
        <v>9.44055944055944</v>
      </c>
      <c r="J50">
        <f t="shared" si="3"/>
        <v>38</v>
      </c>
      <c r="K50">
        <f>IF(B50="Air Force",'Air Force'!$F$9,IF(B50="Albany",Albany!$F$9,IF(B50="Detroit",Detroit!$F$9,IF(B50="Binghamton",Binghamton!$F$9,IF(B50="Hartford",Hartford!$F$9,IF(B50="Stony Brook",'Stony Brook'!$F$9,IF(B50="UMBC",UMBC!$F$9,IF(B50="Vermont",Vermont!$F$9,IF(B50="Duke",Duke!$F$9,IF(B50="Maryland",Maryland!$F$9,IF(B50="North Carolina",'North Carolina'!$F$9,IF(B50="Virginia",Virginia!$F$9,IF(B50="Georgetown",Georgetown!$F$9,IF(B50="Notre Dame",'Notre Dame'!$F$9,IF(B50="Providence",Providence!$F$9,IF(B50="Rutgers",Rutgers!$F$9,IF(B50="St. Johns",'St. Johns'!$F$9,IF(B50="Syracuse",Syracuse!$F$9,IF(B50="Villanova",Villanova!$F$9,IF(B50="Drexel",Drexel!$F$9,IF(B50="Hofstra",Hofstra!$F$9,IF(B50="Penn State",'Penn State'!$F$9,IF(B50="Delaware",Delaware!$F$9,IF(B50="Massachusetts",Massachusetts!$F$9,IF(B50="Bellarmine",Bellarmine!$F$9,IF(B50="Fairfield",Fairfield!$F$9,IF(B50="Hobart",Hobart!$F$9,IF(B50="Loyola",Loyola!$F$9,IF(B50="Ohio State",'Ohio State'!$F$9,IF(B50="Denver",Denver!$F$9,IF(B50="Johns Hopkins",'Johns Hopkins'!$F$9,IF(B50="Mercer",Mercer!$F$9,IF(B50="Michigan",Michigan!$F$9,IF(B50="Brown",Brown!$F$9,IF(B50="Cornell",Cornell!$F$9,IF(B50="Dartmouth",Dartmouth!$F$9,IF(B50="Harvard",Harvard!$F$9,IF(B50="Pennsylvania",Pennsylvania!$F$9,IF(B50="Princeton",Princeton!$F$9,IF(B50="Yale",Yale!$F$9,IF(B50="Canisius",Canisius!$F$9,IF(B50="Jacksonville",Jacksonville!$F$9,IF(B50="Manhattan",Manhattan!$F$9,IF(B50="Marist",Marist!$F$9,IF(B50="St. Josephs",'St. Josephs'!$F$9,IF(B50="Siena",Siena!$F$9,IF(B50="VMI",VMI!$F$9,IF(B50="Bryant",Bryant!$F$9,IF(B50="Mt. St. Marys",'Mount St. Marys'!$F$9,IF(B50="Quinnipiac",Quinnipiac!$F$9,IF(B50="Robert Morris",'Robert Morris'!$F$9,IF(B50="Sacred Heart",'Sacred Heart'!$F$9,IF(B50="Wagner",Wagner!$F$9,IF(B50="Army",Army!$F$9,IF(B50="Bucknell",Bucknell!$F$9,IF(B50="Colgate",Colgate!$F$9,IF(B50="Towson",Towson!$F$9,IF(B50="Holy Cross",'Holy Cross'!$F$9,IF(B50="Lafayette",Lafayette!$F$9,IF(B50="Lehigh",Lehigh!$F$9,IF(B50="Navy",Navy!$F$9,0)))))))))))))))))))))))))))))))))))))))))))))))))))))))))))))</f>
        <v>286</v>
      </c>
      <c r="L50" s="19">
        <f t="shared" si="4"/>
        <v>9.2275522182113399</v>
      </c>
      <c r="M50">
        <f t="shared" si="5"/>
        <v>46</v>
      </c>
      <c r="N50" s="19">
        <f>'Efficiency Adjustment'!$B$66</f>
        <v>29.429229830436125</v>
      </c>
      <c r="O50" s="19">
        <f>IF(B50="Air Force",'Air Force'!$C$71,IF(B50="Albany",Albany!$C$71,IF(B50="Detroit",Detroit!$C$71,IF(B50="Binghamton",Binghamton!$C$71,IF(B50="Hartford",Hartford!$C$71,IF(B50="Stony Brook",'Stony Brook'!$C$71,IF(B50="UMBC",UMBC!$C$71,IF(B50="Vermont",Vermont!$C$71,IF(B50="Duke",Duke!$C$71,IF(B50="Maryland",Maryland!$C$71,IF(B50="North Carolina",'North Carolina'!$C$71,IF(B50="Virginia",Virginia!$C$71,IF(B50="Georgetown",Georgetown!$C$71,IF(B50="Notre Dame",'Notre Dame'!$C$71,IF(B50="Providence",Providence!$C$71,IF(B50="Rutgers",Rutgers!$C$71,IF(B50="St. Johns",'St. Johns'!$C$71,IF(B50="Syracuse",Syracuse!$C$71,IF(B50="Villanova",Villanova!$C$71,IF(B50="Drexel",Drexel!$C$71,IF(B50="Hofstra",Hofstra!$C$71,IF(B50="Penn State",'Penn State'!$C$71,IF(B50="Delaware",Delaware!$C$71,IF(B50="Massachusetts",Massachusetts!$C$71,IF(B50="Bellarmine",Bellarmine!$C$71,IF(B50="Fairfield",Fairfield!$C$71,IF(B50="Hobart",Hobart!$C$71,IF(B50="Loyola",Loyola!$C$71,IF(B50="Ohio State",'Ohio State'!$C$71,IF(B50="Denver",Denver!$C$71,IF(B50="Johns Hopkins",'Johns Hopkins'!$C$71,IF(B50="Mercer",Mercer!$C$71,IF(B50="Michigan",Michigan!$C$71,IF(B50="Brown",Brown!$C$71,IF(B50="Cornell",Cornell!$C$71,IF(B50="Dartmouth",Dartmouth!$C$71,IF(B50="Harvard",Harvard!$C$71,IF(B50="Pennsylvania",Pennsylvania!$C$71,IF(B50="Princeton",Princeton!$C$71,IF(B50="Yale",Yale!$C$71,IF(B50="Canisius",Canisius!$C$71,IF(B50="Jacksonville",Jacksonville!$C$71,IF(B50="Manhattan",Manhattan!$C$71,IF(B50="Marist",Marist!$C$71,IF(B50="St. Josephs",'St. Josephs'!$C$71,IF(B50="Siena",Siena!$C$71,IF(B50="VMI",VMI!$C$71,IF(B50="Bryant",Bryant!$C$71,IF(B50="Mt. St. Marys",'Mount St. Marys'!$C$71,IF(B50="Quinnipiac",Quinnipiac!$C$71,IF(B50="Robert Morris",'Robert Morris'!$C$71,IF(B50="Sacred Heart",'Sacred Heart'!$C$71,IF(B50="Wagner",Wagner!$C$71,IF(B50="Army",Army!$C$71,IF(B50="Bucknell",Bucknell!$C$71,IF(B50="Colgate",Colgate!$C$71,IF(B50="Towson",Towson!$C$71,IF(B50="Holy Cross",'Holy Cross'!$C$71,IF(B50="Lafayette",Lafayette!$C$71,IF(B50="Lehigh",Lehigh!$C$71,IF(B50="Navy",Navy!$C$71,0)))))))))))))))))))))))))))))))))))))))))))))))))))))))))))))</f>
        <v>30.108569091139884</v>
      </c>
    </row>
    <row r="51" spans="1:15">
      <c r="A51" t="s">
        <v>296</v>
      </c>
      <c r="B51" t="s">
        <v>54</v>
      </c>
      <c r="C51" t="s">
        <v>436</v>
      </c>
      <c r="D51">
        <v>12</v>
      </c>
      <c r="E51">
        <v>16</v>
      </c>
      <c r="F51">
        <v>28</v>
      </c>
      <c r="G51" s="44">
        <f t="shared" si="0"/>
        <v>3.9344262295081971</v>
      </c>
      <c r="H51" s="44">
        <f t="shared" si="1"/>
        <v>5.2459016393442619</v>
      </c>
      <c r="I51" s="44">
        <f t="shared" si="2"/>
        <v>9.1803278688524586</v>
      </c>
      <c r="J51">
        <f t="shared" si="3"/>
        <v>49</v>
      </c>
      <c r="K51">
        <f>IF(B51="Air Force",'Air Force'!$F$9,IF(B51="Albany",Albany!$F$9,IF(B51="Detroit",Detroit!$F$9,IF(B51="Binghamton",Binghamton!$F$9,IF(B51="Hartford",Hartford!$F$9,IF(B51="Stony Brook",'Stony Brook'!$F$9,IF(B51="UMBC",UMBC!$F$9,IF(B51="Vermont",Vermont!$F$9,IF(B51="Duke",Duke!$F$9,IF(B51="Maryland",Maryland!$F$9,IF(B51="North Carolina",'North Carolina'!$F$9,IF(B51="Virginia",Virginia!$F$9,IF(B51="Georgetown",Georgetown!$F$9,IF(B51="Notre Dame",'Notre Dame'!$F$9,IF(B51="Providence",Providence!$F$9,IF(B51="Rutgers",Rutgers!$F$9,IF(B51="St. Johns",'St. Johns'!$F$9,IF(B51="Syracuse",Syracuse!$F$9,IF(B51="Villanova",Villanova!$F$9,IF(B51="Drexel",Drexel!$F$9,IF(B51="Hofstra",Hofstra!$F$9,IF(B51="Penn State",'Penn State'!$F$9,IF(B51="Delaware",Delaware!$F$9,IF(B51="Massachusetts",Massachusetts!$F$9,IF(B51="Bellarmine",Bellarmine!$F$9,IF(B51="Fairfield",Fairfield!$F$9,IF(B51="Hobart",Hobart!$F$9,IF(B51="Loyola",Loyola!$F$9,IF(B51="Ohio State",'Ohio State'!$F$9,IF(B51="Denver",Denver!$F$9,IF(B51="Johns Hopkins",'Johns Hopkins'!$F$9,IF(B51="Mercer",Mercer!$F$9,IF(B51="Michigan",Michigan!$F$9,IF(B51="Brown",Brown!$F$9,IF(B51="Cornell",Cornell!$F$9,IF(B51="Dartmouth",Dartmouth!$F$9,IF(B51="Harvard",Harvard!$F$9,IF(B51="Pennsylvania",Pennsylvania!$F$9,IF(B51="Princeton",Princeton!$F$9,IF(B51="Yale",Yale!$F$9,IF(B51="Canisius",Canisius!$F$9,IF(B51="Jacksonville",Jacksonville!$F$9,IF(B51="Manhattan",Manhattan!$F$9,IF(B51="Marist",Marist!$F$9,IF(B51="St. Josephs",'St. Josephs'!$F$9,IF(B51="Siena",Siena!$F$9,IF(B51="VMI",VMI!$F$9,IF(B51="Bryant",Bryant!$F$9,IF(B51="Mt. St. Marys",'Mount St. Marys'!$F$9,IF(B51="Quinnipiac",Quinnipiac!$F$9,IF(B51="Robert Morris",'Robert Morris'!$F$9,IF(B51="Sacred Heart",'Sacred Heart'!$F$9,IF(B51="Wagner",Wagner!$F$9,IF(B51="Army",Army!$F$9,IF(B51="Bucknell",Bucknell!$F$9,IF(B51="Colgate",Colgate!$F$9,IF(B51="Towson",Towson!$F$9,IF(B51="Holy Cross",'Holy Cross'!$F$9,IF(B51="Lafayette",Lafayette!$F$9,IF(B51="Lehigh",Lehigh!$F$9,IF(B51="Navy",Navy!$F$9,0)))))))))))))))))))))))))))))))))))))))))))))))))))))))))))))</f>
        <v>305</v>
      </c>
      <c r="L51" s="19">
        <f t="shared" si="4"/>
        <v>9.2175042881874614</v>
      </c>
      <c r="M51">
        <f t="shared" si="5"/>
        <v>47</v>
      </c>
      <c r="N51" s="19">
        <f>'Efficiency Adjustment'!$B$66</f>
        <v>29.429229830436125</v>
      </c>
      <c r="O51" s="19">
        <f>IF(B51="Air Force",'Air Force'!$C$71,IF(B51="Albany",Albany!$C$71,IF(B51="Detroit",Detroit!$C$71,IF(B51="Binghamton",Binghamton!$C$71,IF(B51="Hartford",Hartford!$C$71,IF(B51="Stony Brook",'Stony Brook'!$C$71,IF(B51="UMBC",UMBC!$C$71,IF(B51="Vermont",Vermont!$C$71,IF(B51="Duke",Duke!$C$71,IF(B51="Maryland",Maryland!$C$71,IF(B51="North Carolina",'North Carolina'!$C$71,IF(B51="Virginia",Virginia!$C$71,IF(B51="Georgetown",Georgetown!$C$71,IF(B51="Notre Dame",'Notre Dame'!$C$71,IF(B51="Providence",Providence!$C$71,IF(B51="Rutgers",Rutgers!$C$71,IF(B51="St. Johns",'St. Johns'!$C$71,IF(B51="Syracuse",Syracuse!$C$71,IF(B51="Villanova",Villanova!$C$71,IF(B51="Drexel",Drexel!$C$71,IF(B51="Hofstra",Hofstra!$C$71,IF(B51="Penn State",'Penn State'!$C$71,IF(B51="Delaware",Delaware!$C$71,IF(B51="Massachusetts",Massachusetts!$C$71,IF(B51="Bellarmine",Bellarmine!$C$71,IF(B51="Fairfield",Fairfield!$C$71,IF(B51="Hobart",Hobart!$C$71,IF(B51="Loyola",Loyola!$C$71,IF(B51="Ohio State",'Ohio State'!$C$71,IF(B51="Denver",Denver!$C$71,IF(B51="Johns Hopkins",'Johns Hopkins'!$C$71,IF(B51="Mercer",Mercer!$C$71,IF(B51="Michigan",Michigan!$C$71,IF(B51="Brown",Brown!$C$71,IF(B51="Cornell",Cornell!$C$71,IF(B51="Dartmouth",Dartmouth!$C$71,IF(B51="Harvard",Harvard!$C$71,IF(B51="Pennsylvania",Pennsylvania!$C$71,IF(B51="Princeton",Princeton!$C$71,IF(B51="Yale",Yale!$C$71,IF(B51="Canisius",Canisius!$C$71,IF(B51="Jacksonville",Jacksonville!$C$71,IF(B51="Manhattan",Manhattan!$C$71,IF(B51="Marist",Marist!$C$71,IF(B51="St. Josephs",'St. Josephs'!$C$71,IF(B51="Siena",Siena!$C$71,IF(B51="VMI",VMI!$C$71,IF(B51="Bryant",Bryant!$C$71,IF(B51="Mt. St. Marys",'Mount St. Marys'!$C$71,IF(B51="Quinnipiac",Quinnipiac!$C$71,IF(B51="Robert Morris",'Robert Morris'!$C$71,IF(B51="Sacred Heart",'Sacred Heart'!$C$71,IF(B51="Wagner",Wagner!$C$71,IF(B51="Army",Army!$C$71,IF(B51="Bucknell",Bucknell!$C$71,IF(B51="Colgate",Colgate!$C$71,IF(B51="Towson",Towson!$C$71,IF(B51="Holy Cross",'Holy Cross'!$C$71,IF(B51="Lafayette",Lafayette!$C$71,IF(B51="Lehigh",Lehigh!$C$71,IF(B51="Navy",Navy!$C$71,0)))))))))))))))))))))))))))))))))))))))))))))))))))))))))))))</f>
        <v>29.310534644117137</v>
      </c>
    </row>
    <row r="52" spans="1:15">
      <c r="A52" t="s">
        <v>459</v>
      </c>
      <c r="B52" t="s">
        <v>49</v>
      </c>
      <c r="C52" t="s">
        <v>434</v>
      </c>
      <c r="D52">
        <v>22</v>
      </c>
      <c r="E52">
        <v>5</v>
      </c>
      <c r="F52">
        <v>27</v>
      </c>
      <c r="G52" s="44">
        <f t="shared" si="0"/>
        <v>7.6388888888888893</v>
      </c>
      <c r="H52" s="44">
        <f t="shared" si="1"/>
        <v>1.7361111111111112</v>
      </c>
      <c r="I52" s="44">
        <f t="shared" si="2"/>
        <v>9.375</v>
      </c>
      <c r="J52">
        <f t="shared" si="3"/>
        <v>43</v>
      </c>
      <c r="K52">
        <f>IF(B52="Air Force",'Air Force'!$F$9,IF(B52="Albany",Albany!$F$9,IF(B52="Detroit",Detroit!$F$9,IF(B52="Binghamton",Binghamton!$F$9,IF(B52="Hartford",Hartford!$F$9,IF(B52="Stony Brook",'Stony Brook'!$F$9,IF(B52="UMBC",UMBC!$F$9,IF(B52="Vermont",Vermont!$F$9,IF(B52="Duke",Duke!$F$9,IF(B52="Maryland",Maryland!$F$9,IF(B52="North Carolina",'North Carolina'!$F$9,IF(B52="Virginia",Virginia!$F$9,IF(B52="Georgetown",Georgetown!$F$9,IF(B52="Notre Dame",'Notre Dame'!$F$9,IF(B52="Providence",Providence!$F$9,IF(B52="Rutgers",Rutgers!$F$9,IF(B52="St. Johns",'St. Johns'!$F$9,IF(B52="Syracuse",Syracuse!$F$9,IF(B52="Villanova",Villanova!$F$9,IF(B52="Drexel",Drexel!$F$9,IF(B52="Hofstra",Hofstra!$F$9,IF(B52="Penn State",'Penn State'!$F$9,IF(B52="Delaware",Delaware!$F$9,IF(B52="Massachusetts",Massachusetts!$F$9,IF(B52="Bellarmine",Bellarmine!$F$9,IF(B52="Fairfield",Fairfield!$F$9,IF(B52="Hobart",Hobart!$F$9,IF(B52="Loyola",Loyola!$F$9,IF(B52="Ohio State",'Ohio State'!$F$9,IF(B52="Denver",Denver!$F$9,IF(B52="Johns Hopkins",'Johns Hopkins'!$F$9,IF(B52="Mercer",Mercer!$F$9,IF(B52="Michigan",Michigan!$F$9,IF(B52="Brown",Brown!$F$9,IF(B52="Cornell",Cornell!$F$9,IF(B52="Dartmouth",Dartmouth!$F$9,IF(B52="Harvard",Harvard!$F$9,IF(B52="Pennsylvania",Pennsylvania!$F$9,IF(B52="Princeton",Princeton!$F$9,IF(B52="Yale",Yale!$F$9,IF(B52="Canisius",Canisius!$F$9,IF(B52="Jacksonville",Jacksonville!$F$9,IF(B52="Manhattan",Manhattan!$F$9,IF(B52="Marist",Marist!$F$9,IF(B52="St. Josephs",'St. Josephs'!$F$9,IF(B52="Siena",Siena!$F$9,IF(B52="VMI",VMI!$F$9,IF(B52="Bryant",Bryant!$F$9,IF(B52="Mt. St. Marys",'Mount St. Marys'!$F$9,IF(B52="Quinnipiac",Quinnipiac!$F$9,IF(B52="Robert Morris",'Robert Morris'!$F$9,IF(B52="Sacred Heart",'Sacred Heart'!$F$9,IF(B52="Wagner",Wagner!$F$9,IF(B52="Army",Army!$F$9,IF(B52="Bucknell",Bucknell!$F$9,IF(B52="Colgate",Colgate!$F$9,IF(B52="Towson",Towson!$F$9,IF(B52="Holy Cross",'Holy Cross'!$F$9,IF(B52="Lafayette",Lafayette!$F$9,IF(B52="Lehigh",Lehigh!$F$9,IF(B52="Navy",Navy!$F$9,0)))))))))))))))))))))))))))))))))))))))))))))))))))))))))))))</f>
        <v>288</v>
      </c>
      <c r="L52" s="19">
        <f t="shared" si="4"/>
        <v>9.2857523184808439</v>
      </c>
      <c r="M52">
        <f t="shared" si="5"/>
        <v>41</v>
      </c>
      <c r="N52" s="19">
        <f>'Efficiency Adjustment'!$B$66</f>
        <v>29.429229830436125</v>
      </c>
      <c r="O52" s="19">
        <f>IF(B52="Air Force",'Air Force'!$C$71,IF(B52="Albany",Albany!$C$71,IF(B52="Detroit",Detroit!$C$71,IF(B52="Binghamton",Binghamton!$C$71,IF(B52="Hartford",Hartford!$C$71,IF(B52="Stony Brook",'Stony Brook'!$C$71,IF(B52="UMBC",UMBC!$C$71,IF(B52="Vermont",Vermont!$C$71,IF(B52="Duke",Duke!$C$71,IF(B52="Maryland",Maryland!$C$71,IF(B52="North Carolina",'North Carolina'!$C$71,IF(B52="Virginia",Virginia!$C$71,IF(B52="Georgetown",Georgetown!$C$71,IF(B52="Notre Dame",'Notre Dame'!$C$71,IF(B52="Providence",Providence!$C$71,IF(B52="Rutgers",Rutgers!$C$71,IF(B52="St. Johns",'St. Johns'!$C$71,IF(B52="Syracuse",Syracuse!$C$71,IF(B52="Villanova",Villanova!$C$71,IF(B52="Drexel",Drexel!$C$71,IF(B52="Hofstra",Hofstra!$C$71,IF(B52="Penn State",'Penn State'!$C$71,IF(B52="Delaware",Delaware!$C$71,IF(B52="Massachusetts",Massachusetts!$C$71,IF(B52="Bellarmine",Bellarmine!$C$71,IF(B52="Fairfield",Fairfield!$C$71,IF(B52="Hobart",Hobart!$C$71,IF(B52="Loyola",Loyola!$C$71,IF(B52="Ohio State",'Ohio State'!$C$71,IF(B52="Denver",Denver!$C$71,IF(B52="Johns Hopkins",'Johns Hopkins'!$C$71,IF(B52="Mercer",Mercer!$C$71,IF(B52="Michigan",Michigan!$C$71,IF(B52="Brown",Brown!$C$71,IF(B52="Cornell",Cornell!$C$71,IF(B52="Dartmouth",Dartmouth!$C$71,IF(B52="Harvard",Harvard!$C$71,IF(B52="Pennsylvania",Pennsylvania!$C$71,IF(B52="Princeton",Princeton!$C$71,IF(B52="Yale",Yale!$C$71,IF(B52="Canisius",Canisius!$C$71,IF(B52="Jacksonville",Jacksonville!$C$71,IF(B52="Manhattan",Manhattan!$C$71,IF(B52="Marist",Marist!$C$71,IF(B52="St. Josephs",'St. Josephs'!$C$71,IF(B52="Siena",Siena!$C$71,IF(B52="VMI",VMI!$C$71,IF(B52="Bryant",Bryant!$C$71,IF(B52="Mt. St. Marys",'Mount St. Marys'!$C$71,IF(B52="Quinnipiac",Quinnipiac!$C$71,IF(B52="Robert Morris",'Robert Morris'!$C$71,IF(B52="Sacred Heart",'Sacred Heart'!$C$71,IF(B52="Wagner",Wagner!$C$71,IF(B52="Army",Army!$C$71,IF(B52="Bucknell",Bucknell!$C$71,IF(B52="Colgate",Colgate!$C$71,IF(B52="Towson",Towson!$C$71,IF(B52="Holy Cross",'Holy Cross'!$C$71,IF(B52="Lafayette",Lafayette!$C$71,IF(B52="Lehigh",Lehigh!$C$71,IF(B52="Navy",Navy!$C$71,0)))))))))))))))))))))))))))))))))))))))))))))))))))))))))))))</f>
        <v>29.712081498365439</v>
      </c>
    </row>
    <row r="53" spans="1:15">
      <c r="A53" t="s">
        <v>313</v>
      </c>
      <c r="B53" t="s">
        <v>4</v>
      </c>
      <c r="C53" t="s">
        <v>437</v>
      </c>
      <c r="D53">
        <v>20</v>
      </c>
      <c r="E53">
        <v>12</v>
      </c>
      <c r="F53">
        <v>32</v>
      </c>
      <c r="G53" s="44">
        <f t="shared" si="0"/>
        <v>5.9347181008902083</v>
      </c>
      <c r="H53" s="44">
        <f t="shared" si="1"/>
        <v>3.5608308605341246</v>
      </c>
      <c r="I53" s="44">
        <f t="shared" si="2"/>
        <v>9.4955489614243334</v>
      </c>
      <c r="J53">
        <f t="shared" si="3"/>
        <v>36</v>
      </c>
      <c r="K53">
        <f>IF(B53="Air Force",'Air Force'!$F$9,IF(B53="Albany",Albany!$F$9,IF(B53="Detroit",Detroit!$F$9,IF(B53="Binghamton",Binghamton!$F$9,IF(B53="Hartford",Hartford!$F$9,IF(B53="Stony Brook",'Stony Brook'!$F$9,IF(B53="UMBC",UMBC!$F$9,IF(B53="Vermont",Vermont!$F$9,IF(B53="Duke",Duke!$F$9,IF(B53="Maryland",Maryland!$F$9,IF(B53="North Carolina",'North Carolina'!$F$9,IF(B53="Virginia",Virginia!$F$9,IF(B53="Georgetown",Georgetown!$F$9,IF(B53="Notre Dame",'Notre Dame'!$F$9,IF(B53="Providence",Providence!$F$9,IF(B53="Rutgers",Rutgers!$F$9,IF(B53="St. Johns",'St. Johns'!$F$9,IF(B53="Syracuse",Syracuse!$F$9,IF(B53="Villanova",Villanova!$F$9,IF(B53="Drexel",Drexel!$F$9,IF(B53="Hofstra",Hofstra!$F$9,IF(B53="Penn State",'Penn State'!$F$9,IF(B53="Delaware",Delaware!$F$9,IF(B53="Massachusetts",Massachusetts!$F$9,IF(B53="Bellarmine",Bellarmine!$F$9,IF(B53="Fairfield",Fairfield!$F$9,IF(B53="Hobart",Hobart!$F$9,IF(B53="Loyola",Loyola!$F$9,IF(B53="Ohio State",'Ohio State'!$F$9,IF(B53="Denver",Denver!$F$9,IF(B53="Johns Hopkins",'Johns Hopkins'!$F$9,IF(B53="Mercer",Mercer!$F$9,IF(B53="Michigan",Michigan!$F$9,IF(B53="Brown",Brown!$F$9,IF(B53="Cornell",Cornell!$F$9,IF(B53="Dartmouth",Dartmouth!$F$9,IF(B53="Harvard",Harvard!$F$9,IF(B53="Pennsylvania",Pennsylvania!$F$9,IF(B53="Princeton",Princeton!$F$9,IF(B53="Yale",Yale!$F$9,IF(B53="Canisius",Canisius!$F$9,IF(B53="Jacksonville",Jacksonville!$F$9,IF(B53="Manhattan",Manhattan!$F$9,IF(B53="Marist",Marist!$F$9,IF(B53="St. Josephs",'St. Josephs'!$F$9,IF(B53="Siena",Siena!$F$9,IF(B53="VMI",VMI!$F$9,IF(B53="Bryant",Bryant!$F$9,IF(B53="Mt. St. Marys",'Mount St. Marys'!$F$9,IF(B53="Quinnipiac",Quinnipiac!$F$9,IF(B53="Robert Morris",'Robert Morris'!$F$9,IF(B53="Sacred Heart",'Sacred Heart'!$F$9,IF(B53="Wagner",Wagner!$F$9,IF(B53="Army",Army!$F$9,IF(B53="Bucknell",Bucknell!$F$9,IF(B53="Colgate",Colgate!$F$9,IF(B53="Towson",Towson!$F$9,IF(B53="Holy Cross",'Holy Cross'!$F$9,IF(B53="Lafayette",Lafayette!$F$9,IF(B53="Lehigh",Lehigh!$F$9,IF(B53="Navy",Navy!$F$9,0)))))))))))))))))))))))))))))))))))))))))))))))))))))))))))))</f>
        <v>337</v>
      </c>
      <c r="L53" s="19">
        <f t="shared" si="4"/>
        <v>9.1524861967971471</v>
      </c>
      <c r="M53">
        <f t="shared" si="5"/>
        <v>48</v>
      </c>
      <c r="N53" s="19">
        <f>'Efficiency Adjustment'!$B$66</f>
        <v>29.429229830436125</v>
      </c>
      <c r="O53" s="19">
        <f>IF(B53="Air Force",'Air Force'!$C$71,IF(B53="Albany",Albany!$C$71,IF(B53="Detroit",Detroit!$C$71,IF(B53="Binghamton",Binghamton!$C$71,IF(B53="Hartford",Hartford!$C$71,IF(B53="Stony Brook",'Stony Brook'!$C$71,IF(B53="UMBC",UMBC!$C$71,IF(B53="Vermont",Vermont!$C$71,IF(B53="Duke",Duke!$C$71,IF(B53="Maryland",Maryland!$C$71,IF(B53="North Carolina",'North Carolina'!$C$71,IF(B53="Virginia",Virginia!$C$71,IF(B53="Georgetown",Georgetown!$C$71,IF(B53="Notre Dame",'Notre Dame'!$C$71,IF(B53="Providence",Providence!$C$71,IF(B53="Rutgers",Rutgers!$C$71,IF(B53="St. Johns",'St. Johns'!$C$71,IF(B53="Syracuse",Syracuse!$C$71,IF(B53="Villanova",Villanova!$C$71,IF(B53="Drexel",Drexel!$C$71,IF(B53="Hofstra",Hofstra!$C$71,IF(B53="Penn State",'Penn State'!$C$71,IF(B53="Delaware",Delaware!$C$71,IF(B53="Massachusetts",Massachusetts!$C$71,IF(B53="Bellarmine",Bellarmine!$C$71,IF(B53="Fairfield",Fairfield!$C$71,IF(B53="Hobart",Hobart!$C$71,IF(B53="Loyola",Loyola!$C$71,IF(B53="Ohio State",'Ohio State'!$C$71,IF(B53="Denver",Denver!$C$71,IF(B53="Johns Hopkins",'Johns Hopkins'!$C$71,IF(B53="Mercer",Mercer!$C$71,IF(B53="Michigan",Michigan!$C$71,IF(B53="Brown",Brown!$C$71,IF(B53="Cornell",Cornell!$C$71,IF(B53="Dartmouth",Dartmouth!$C$71,IF(B53="Harvard",Harvard!$C$71,IF(B53="Pennsylvania",Pennsylvania!$C$71,IF(B53="Princeton",Princeton!$C$71,IF(B53="Yale",Yale!$C$71,IF(B53="Canisius",Canisius!$C$71,IF(B53="Jacksonville",Jacksonville!$C$71,IF(B53="Manhattan",Manhattan!$C$71,IF(B53="Marist",Marist!$C$71,IF(B53="St. Josephs",'St. Josephs'!$C$71,IF(B53="Siena",Siena!$C$71,IF(B53="VMI",VMI!$C$71,IF(B53="Bryant",Bryant!$C$71,IF(B53="Mt. St. Marys",'Mount St. Marys'!$C$71,IF(B53="Quinnipiac",Quinnipiac!$C$71,IF(B53="Robert Morris",'Robert Morris'!$C$71,IF(B53="Sacred Heart",'Sacred Heart'!$C$71,IF(B53="Wagner",Wagner!$C$71,IF(B53="Army",Army!$C$71,IF(B53="Bucknell",Bucknell!$C$71,IF(B53="Colgate",Colgate!$C$71,IF(B53="Towson",Towson!$C$71,IF(B53="Holy Cross",'Holy Cross'!$C$71,IF(B53="Lafayette",Lafayette!$C$71,IF(B53="Lehigh",Lehigh!$C$71,IF(B53="Navy",Navy!$C$71,0)))))))))))))))))))))))))))))))))))))))))))))))))))))))))))))</f>
        <v>30.532326052532731</v>
      </c>
    </row>
    <row r="54" spans="1:15">
      <c r="A54" t="s">
        <v>329</v>
      </c>
      <c r="B54" t="s">
        <v>59</v>
      </c>
      <c r="C54" t="s">
        <v>436</v>
      </c>
      <c r="D54">
        <v>17</v>
      </c>
      <c r="E54">
        <v>13</v>
      </c>
      <c r="F54">
        <v>30</v>
      </c>
      <c r="G54" s="44">
        <f t="shared" si="0"/>
        <v>5.0746268656716413</v>
      </c>
      <c r="H54" s="44">
        <f t="shared" si="1"/>
        <v>3.8805970149253728</v>
      </c>
      <c r="I54" s="44">
        <f t="shared" si="2"/>
        <v>8.9552238805970141</v>
      </c>
      <c r="J54">
        <f t="shared" si="3"/>
        <v>52</v>
      </c>
      <c r="K54">
        <f>IF(B54="Air Force",'Air Force'!$F$9,IF(B54="Albany",Albany!$F$9,IF(B54="Detroit",Detroit!$F$9,IF(B54="Binghamton",Binghamton!$F$9,IF(B54="Hartford",Hartford!$F$9,IF(B54="Stony Brook",'Stony Brook'!$F$9,IF(B54="UMBC",UMBC!$F$9,IF(B54="Vermont",Vermont!$F$9,IF(B54="Duke",Duke!$F$9,IF(B54="Maryland",Maryland!$F$9,IF(B54="North Carolina",'North Carolina'!$F$9,IF(B54="Virginia",Virginia!$F$9,IF(B54="Georgetown",Georgetown!$F$9,IF(B54="Notre Dame",'Notre Dame'!$F$9,IF(B54="Providence",Providence!$F$9,IF(B54="Rutgers",Rutgers!$F$9,IF(B54="St. Johns",'St. Johns'!$F$9,IF(B54="Syracuse",Syracuse!$F$9,IF(B54="Villanova",Villanova!$F$9,IF(B54="Drexel",Drexel!$F$9,IF(B54="Hofstra",Hofstra!$F$9,IF(B54="Penn State",'Penn State'!$F$9,IF(B54="Delaware",Delaware!$F$9,IF(B54="Massachusetts",Massachusetts!$F$9,IF(B54="Bellarmine",Bellarmine!$F$9,IF(B54="Fairfield",Fairfield!$F$9,IF(B54="Hobart",Hobart!$F$9,IF(B54="Loyola",Loyola!$F$9,IF(B54="Ohio State",'Ohio State'!$F$9,IF(B54="Denver",Denver!$F$9,IF(B54="Johns Hopkins",'Johns Hopkins'!$F$9,IF(B54="Mercer",Mercer!$F$9,IF(B54="Michigan",Michigan!$F$9,IF(B54="Brown",Brown!$F$9,IF(B54="Cornell",Cornell!$F$9,IF(B54="Dartmouth",Dartmouth!$F$9,IF(B54="Harvard",Harvard!$F$9,IF(B54="Pennsylvania",Pennsylvania!$F$9,IF(B54="Princeton",Princeton!$F$9,IF(B54="Yale",Yale!$F$9,IF(B54="Canisius",Canisius!$F$9,IF(B54="Jacksonville",Jacksonville!$F$9,IF(B54="Manhattan",Manhattan!$F$9,IF(B54="Marist",Marist!$F$9,IF(B54="St. Josephs",'St. Josephs'!$F$9,IF(B54="Siena",Siena!$F$9,IF(B54="VMI",VMI!$F$9,IF(B54="Bryant",Bryant!$F$9,IF(B54="Mt. St. Marys",'Mount St. Marys'!$F$9,IF(B54="Quinnipiac",Quinnipiac!$F$9,IF(B54="Robert Morris",'Robert Morris'!$F$9,IF(B54="Sacred Heart",'Sacred Heart'!$F$9,IF(B54="Wagner",Wagner!$F$9,IF(B54="Army",Army!$F$9,IF(B54="Bucknell",Bucknell!$F$9,IF(B54="Colgate",Colgate!$F$9,IF(B54="Towson",Towson!$F$9,IF(B54="Holy Cross",'Holy Cross'!$F$9,IF(B54="Lafayette",Lafayette!$F$9,IF(B54="Lehigh",Lehigh!$F$9,IF(B54="Navy",Navy!$F$9,0)))))))))))))))))))))))))))))))))))))))))))))))))))))))))))))</f>
        <v>335</v>
      </c>
      <c r="L54" s="19">
        <f t="shared" si="4"/>
        <v>9.2688308471695979</v>
      </c>
      <c r="M54">
        <f t="shared" si="5"/>
        <v>42</v>
      </c>
      <c r="N54" s="19">
        <f>'Efficiency Adjustment'!$B$66</f>
        <v>29.429229830436125</v>
      </c>
      <c r="O54" s="19">
        <f>IF(B54="Air Force",'Air Force'!$C$71,IF(B54="Albany",Albany!$C$71,IF(B54="Detroit",Detroit!$C$71,IF(B54="Binghamton",Binghamton!$C$71,IF(B54="Hartford",Hartford!$C$71,IF(B54="Stony Brook",'Stony Brook'!$C$71,IF(B54="UMBC",UMBC!$C$71,IF(B54="Vermont",Vermont!$C$71,IF(B54="Duke",Duke!$C$71,IF(B54="Maryland",Maryland!$C$71,IF(B54="North Carolina",'North Carolina'!$C$71,IF(B54="Virginia",Virginia!$C$71,IF(B54="Georgetown",Georgetown!$C$71,IF(B54="Notre Dame",'Notre Dame'!$C$71,IF(B54="Providence",Providence!$C$71,IF(B54="Rutgers",Rutgers!$C$71,IF(B54="St. Johns",'St. Johns'!$C$71,IF(B54="Syracuse",Syracuse!$C$71,IF(B54="Villanova",Villanova!$C$71,IF(B54="Drexel",Drexel!$C$71,IF(B54="Hofstra",Hofstra!$C$71,IF(B54="Penn State",'Penn State'!$C$71,IF(B54="Delaware",Delaware!$C$71,IF(B54="Massachusetts",Massachusetts!$C$71,IF(B54="Bellarmine",Bellarmine!$C$71,IF(B54="Fairfield",Fairfield!$C$71,IF(B54="Hobart",Hobart!$C$71,IF(B54="Loyola",Loyola!$C$71,IF(B54="Ohio State",'Ohio State'!$C$71,IF(B54="Denver",Denver!$C$71,IF(B54="Johns Hopkins",'Johns Hopkins'!$C$71,IF(B54="Mercer",Mercer!$C$71,IF(B54="Michigan",Michigan!$C$71,IF(B54="Brown",Brown!$C$71,IF(B54="Cornell",Cornell!$C$71,IF(B54="Dartmouth",Dartmouth!$C$71,IF(B54="Harvard",Harvard!$C$71,IF(B54="Pennsylvania",Pennsylvania!$C$71,IF(B54="Princeton",Princeton!$C$71,IF(B54="Yale",Yale!$C$71,IF(B54="Canisius",Canisius!$C$71,IF(B54="Jacksonville",Jacksonville!$C$71,IF(B54="Manhattan",Manhattan!$C$71,IF(B54="Marist",Marist!$C$71,IF(B54="St. Josephs",'St. Josephs'!$C$71,IF(B54="Siena",Siena!$C$71,IF(B54="VMI",VMI!$C$71,IF(B54="Bryant",Bryant!$C$71,IF(B54="Mt. St. Marys",'Mount St. Marys'!$C$71,IF(B54="Quinnipiac",Quinnipiac!$C$71,IF(B54="Robert Morris",'Robert Morris'!$C$71,IF(B54="Sacred Heart",'Sacred Heart'!$C$71,IF(B54="Wagner",Wagner!$C$71,IF(B54="Army",Army!$C$71,IF(B54="Bucknell",Bucknell!$C$71,IF(B54="Colgate",Colgate!$C$71,IF(B54="Towson",Towson!$C$71,IF(B54="Holy Cross",'Holy Cross'!$C$71,IF(B54="Lafayette",Lafayette!$C$71,IF(B54="Lehigh",Lehigh!$C$71,IF(B54="Navy",Navy!$C$71,0)))))))))))))))))))))))))))))))))))))))))))))))))))))))))))))</f>
        <v>28.43350430174026</v>
      </c>
    </row>
    <row r="55" spans="1:15">
      <c r="A55" t="s">
        <v>268</v>
      </c>
      <c r="B55" t="s">
        <v>30</v>
      </c>
      <c r="C55" t="s">
        <v>437</v>
      </c>
      <c r="D55">
        <v>22</v>
      </c>
      <c r="E55">
        <v>6</v>
      </c>
      <c r="F55">
        <v>28</v>
      </c>
      <c r="G55" s="44">
        <f t="shared" si="0"/>
        <v>7.3578595317725757</v>
      </c>
      <c r="H55" s="44">
        <f t="shared" si="1"/>
        <v>2.0066889632107023</v>
      </c>
      <c r="I55" s="44">
        <f t="shared" si="2"/>
        <v>9.3645484949832767</v>
      </c>
      <c r="J55">
        <f t="shared" si="3"/>
        <v>44</v>
      </c>
      <c r="K55">
        <f>IF(B55="Air Force",'Air Force'!$F$9,IF(B55="Albany",Albany!$F$9,IF(B55="Detroit",Detroit!$F$9,IF(B55="Binghamton",Binghamton!$F$9,IF(B55="Hartford",Hartford!$F$9,IF(B55="Stony Brook",'Stony Brook'!$F$9,IF(B55="UMBC",UMBC!$F$9,IF(B55="Vermont",Vermont!$F$9,IF(B55="Duke",Duke!$F$9,IF(B55="Maryland",Maryland!$F$9,IF(B55="North Carolina",'North Carolina'!$F$9,IF(B55="Virginia",Virginia!$F$9,IF(B55="Georgetown",Georgetown!$F$9,IF(B55="Notre Dame",'Notre Dame'!$F$9,IF(B55="Providence",Providence!$F$9,IF(B55="Rutgers",Rutgers!$F$9,IF(B55="St. Johns",'St. Johns'!$F$9,IF(B55="Syracuse",Syracuse!$F$9,IF(B55="Villanova",Villanova!$F$9,IF(B55="Drexel",Drexel!$F$9,IF(B55="Hofstra",Hofstra!$F$9,IF(B55="Penn State",'Penn State'!$F$9,IF(B55="Delaware",Delaware!$F$9,IF(B55="Massachusetts",Massachusetts!$F$9,IF(B55="Bellarmine",Bellarmine!$F$9,IF(B55="Fairfield",Fairfield!$F$9,IF(B55="Hobart",Hobart!$F$9,IF(B55="Loyola",Loyola!$F$9,IF(B55="Ohio State",'Ohio State'!$F$9,IF(B55="Denver",Denver!$F$9,IF(B55="Johns Hopkins",'Johns Hopkins'!$F$9,IF(B55="Mercer",Mercer!$F$9,IF(B55="Michigan",Michigan!$F$9,IF(B55="Brown",Brown!$F$9,IF(B55="Cornell",Cornell!$F$9,IF(B55="Dartmouth",Dartmouth!$F$9,IF(B55="Harvard",Harvard!$F$9,IF(B55="Pennsylvania",Pennsylvania!$F$9,IF(B55="Princeton",Princeton!$F$9,IF(B55="Yale",Yale!$F$9,IF(B55="Canisius",Canisius!$F$9,IF(B55="Jacksonville",Jacksonville!$F$9,IF(B55="Manhattan",Manhattan!$F$9,IF(B55="Marist",Marist!$F$9,IF(B55="St. Josephs",'St. Josephs'!$F$9,IF(B55="Siena",Siena!$F$9,IF(B55="VMI",VMI!$F$9,IF(B55="Bryant",Bryant!$F$9,IF(B55="Mt. St. Marys",'Mount St. Marys'!$F$9,IF(B55="Quinnipiac",Quinnipiac!$F$9,IF(B55="Robert Morris",'Robert Morris'!$F$9,IF(B55="Sacred Heart",'Sacred Heart'!$F$9,IF(B55="Wagner",Wagner!$F$9,IF(B55="Army",Army!$F$9,IF(B55="Bucknell",Bucknell!$F$9,IF(B55="Colgate",Colgate!$F$9,IF(B55="Towson",Towson!$F$9,IF(B55="Holy Cross",'Holy Cross'!$F$9,IF(B55="Lafayette",Lafayette!$F$9,IF(B55="Lehigh",Lehigh!$F$9,IF(B55="Navy",Navy!$F$9,0)))))))))))))))))))))))))))))))))))))))))))))))))))))))))))))</f>
        <v>299</v>
      </c>
      <c r="L55" s="19">
        <f t="shared" si="4"/>
        <v>9.1435612019028891</v>
      </c>
      <c r="M55">
        <f t="shared" si="5"/>
        <v>49</v>
      </c>
      <c r="N55" s="19">
        <f>'Efficiency Adjustment'!$B$66</f>
        <v>29.429229830436125</v>
      </c>
      <c r="O55" s="19">
        <f>IF(B55="Air Force",'Air Force'!$C$71,IF(B55="Albany",Albany!$C$71,IF(B55="Detroit",Detroit!$C$71,IF(B55="Binghamton",Binghamton!$C$71,IF(B55="Hartford",Hartford!$C$71,IF(B55="Stony Brook",'Stony Brook'!$C$71,IF(B55="UMBC",UMBC!$C$71,IF(B55="Vermont",Vermont!$C$71,IF(B55="Duke",Duke!$C$71,IF(B55="Maryland",Maryland!$C$71,IF(B55="North Carolina",'North Carolina'!$C$71,IF(B55="Virginia",Virginia!$C$71,IF(B55="Georgetown",Georgetown!$C$71,IF(B55="Notre Dame",'Notre Dame'!$C$71,IF(B55="Providence",Providence!$C$71,IF(B55="Rutgers",Rutgers!$C$71,IF(B55="St. Johns",'St. Johns'!$C$71,IF(B55="Syracuse",Syracuse!$C$71,IF(B55="Villanova",Villanova!$C$71,IF(B55="Drexel",Drexel!$C$71,IF(B55="Hofstra",Hofstra!$C$71,IF(B55="Penn State",'Penn State'!$C$71,IF(B55="Delaware",Delaware!$C$71,IF(B55="Massachusetts",Massachusetts!$C$71,IF(B55="Bellarmine",Bellarmine!$C$71,IF(B55="Fairfield",Fairfield!$C$71,IF(B55="Hobart",Hobart!$C$71,IF(B55="Loyola",Loyola!$C$71,IF(B55="Ohio State",'Ohio State'!$C$71,IF(B55="Denver",Denver!$C$71,IF(B55="Johns Hopkins",'Johns Hopkins'!$C$71,IF(B55="Mercer",Mercer!$C$71,IF(B55="Michigan",Michigan!$C$71,IF(B55="Brown",Brown!$C$71,IF(B55="Cornell",Cornell!$C$71,IF(B55="Dartmouth",Dartmouth!$C$71,IF(B55="Harvard",Harvard!$C$71,IF(B55="Pennsylvania",Pennsylvania!$C$71,IF(B55="Princeton",Princeton!$C$71,IF(B55="Yale",Yale!$C$71,IF(B55="Canisius",Canisius!$C$71,IF(B55="Jacksonville",Jacksonville!$C$71,IF(B55="Manhattan",Manhattan!$C$71,IF(B55="Marist",Marist!$C$71,IF(B55="St. Josephs",'St. Josephs'!$C$71,IF(B55="Siena",Siena!$C$71,IF(B55="VMI",VMI!$C$71,IF(B55="Bryant",Bryant!$C$71,IF(B55="Mt. St. Marys",'Mount St. Marys'!$C$71,IF(B55="Quinnipiac",Quinnipiac!$C$71,IF(B55="Robert Morris",'Robert Morris'!$C$71,IF(B55="Sacred Heart",'Sacred Heart'!$C$71,IF(B55="Wagner",Wagner!$C$71,IF(B55="Army",Army!$C$71,IF(B55="Bucknell",Bucknell!$C$71,IF(B55="Colgate",Colgate!$C$71,IF(B55="Towson",Towson!$C$71,IF(B55="Holy Cross",'Holy Cross'!$C$71,IF(B55="Lafayette",Lafayette!$C$71,IF(B55="Lehigh",Lehigh!$C$71,IF(B55="Navy",Navy!$C$71,0)))))))))))))))))))))))))))))))))))))))))))))))))))))))))))))</f>
        <v>30.140493822010349</v>
      </c>
    </row>
    <row r="56" spans="1:15">
      <c r="A56" t="s">
        <v>251</v>
      </c>
      <c r="B56" t="s">
        <v>55</v>
      </c>
      <c r="C56" t="s">
        <v>436</v>
      </c>
      <c r="D56">
        <v>16</v>
      </c>
      <c r="E56">
        <v>16</v>
      </c>
      <c r="F56">
        <v>32</v>
      </c>
      <c r="G56" s="44">
        <f t="shared" si="0"/>
        <v>4.2553191489361701</v>
      </c>
      <c r="H56" s="44">
        <f t="shared" si="1"/>
        <v>4.2553191489361701</v>
      </c>
      <c r="I56" s="44">
        <f t="shared" si="2"/>
        <v>8.5106382978723403</v>
      </c>
      <c r="J56">
        <f t="shared" si="3"/>
        <v>61</v>
      </c>
      <c r="K56">
        <f>IF(B56="Air Force",'Air Force'!$F$9,IF(B56="Albany",Albany!$F$9,IF(B56="Detroit",Detroit!$F$9,IF(B56="Binghamton",Binghamton!$F$9,IF(B56="Hartford",Hartford!$F$9,IF(B56="Stony Brook",'Stony Brook'!$F$9,IF(B56="UMBC",UMBC!$F$9,IF(B56="Vermont",Vermont!$F$9,IF(B56="Duke",Duke!$F$9,IF(B56="Maryland",Maryland!$F$9,IF(B56="North Carolina",'North Carolina'!$F$9,IF(B56="Virginia",Virginia!$F$9,IF(B56="Georgetown",Georgetown!$F$9,IF(B56="Notre Dame",'Notre Dame'!$F$9,IF(B56="Providence",Providence!$F$9,IF(B56="Rutgers",Rutgers!$F$9,IF(B56="St. Johns",'St. Johns'!$F$9,IF(B56="Syracuse",Syracuse!$F$9,IF(B56="Villanova",Villanova!$F$9,IF(B56="Drexel",Drexel!$F$9,IF(B56="Hofstra",Hofstra!$F$9,IF(B56="Penn State",'Penn State'!$F$9,IF(B56="Delaware",Delaware!$F$9,IF(B56="Massachusetts",Massachusetts!$F$9,IF(B56="Bellarmine",Bellarmine!$F$9,IF(B56="Fairfield",Fairfield!$F$9,IF(B56="Hobart",Hobart!$F$9,IF(B56="Loyola",Loyola!$F$9,IF(B56="Ohio State",'Ohio State'!$F$9,IF(B56="Denver",Denver!$F$9,IF(B56="Johns Hopkins",'Johns Hopkins'!$F$9,IF(B56="Mercer",Mercer!$F$9,IF(B56="Michigan",Michigan!$F$9,IF(B56="Brown",Brown!$F$9,IF(B56="Cornell",Cornell!$F$9,IF(B56="Dartmouth",Dartmouth!$F$9,IF(B56="Harvard",Harvard!$F$9,IF(B56="Pennsylvania",Pennsylvania!$F$9,IF(B56="Princeton",Princeton!$F$9,IF(B56="Yale",Yale!$F$9,IF(B56="Canisius",Canisius!$F$9,IF(B56="Jacksonville",Jacksonville!$F$9,IF(B56="Manhattan",Manhattan!$F$9,IF(B56="Marist",Marist!$F$9,IF(B56="St. Josephs",'St. Josephs'!$F$9,IF(B56="Siena",Siena!$F$9,IF(B56="VMI",VMI!$F$9,IF(B56="Bryant",Bryant!$F$9,IF(B56="Mt. St. Marys",'Mount St. Marys'!$F$9,IF(B56="Quinnipiac",Quinnipiac!$F$9,IF(B56="Robert Morris",'Robert Morris'!$F$9,IF(B56="Sacred Heart",'Sacred Heart'!$F$9,IF(B56="Wagner",Wagner!$F$9,IF(B56="Army",Army!$F$9,IF(B56="Bucknell",Bucknell!$F$9,IF(B56="Colgate",Colgate!$F$9,IF(B56="Towson",Towson!$F$9,IF(B56="Holy Cross",'Holy Cross'!$F$9,IF(B56="Lafayette",Lafayette!$F$9,IF(B56="Lehigh",Lehigh!$F$9,IF(B56="Navy",Navy!$F$9,0)))))))))))))))))))))))))))))))))))))))))))))))))))))))))))))</f>
        <v>376</v>
      </c>
      <c r="L56" s="19">
        <f t="shared" si="4"/>
        <v>9.3020335522782496</v>
      </c>
      <c r="M56">
        <f t="shared" si="5"/>
        <v>39</v>
      </c>
      <c r="N56" s="19">
        <f>'Efficiency Adjustment'!$B$66</f>
        <v>29.429229830436125</v>
      </c>
      <c r="O56" s="19">
        <f>IF(B56="Air Force",'Air Force'!$C$71,IF(B56="Albany",Albany!$C$71,IF(B56="Detroit",Detroit!$C$71,IF(B56="Binghamton",Binghamton!$C$71,IF(B56="Hartford",Hartford!$C$71,IF(B56="Stony Brook",'Stony Brook'!$C$71,IF(B56="UMBC",UMBC!$C$71,IF(B56="Vermont",Vermont!$C$71,IF(B56="Duke",Duke!$C$71,IF(B56="Maryland",Maryland!$C$71,IF(B56="North Carolina",'North Carolina'!$C$71,IF(B56="Virginia",Virginia!$C$71,IF(B56="Georgetown",Georgetown!$C$71,IF(B56="Notre Dame",'Notre Dame'!$C$71,IF(B56="Providence",Providence!$C$71,IF(B56="Rutgers",Rutgers!$C$71,IF(B56="St. Johns",'St. Johns'!$C$71,IF(B56="Syracuse",Syracuse!$C$71,IF(B56="Villanova",Villanova!$C$71,IF(B56="Drexel",Drexel!$C$71,IF(B56="Hofstra",Hofstra!$C$71,IF(B56="Penn State",'Penn State'!$C$71,IF(B56="Delaware",Delaware!$C$71,IF(B56="Massachusetts",Massachusetts!$C$71,IF(B56="Bellarmine",Bellarmine!$C$71,IF(B56="Fairfield",Fairfield!$C$71,IF(B56="Hobart",Hobart!$C$71,IF(B56="Loyola",Loyola!$C$71,IF(B56="Ohio State",'Ohio State'!$C$71,IF(B56="Denver",Denver!$C$71,IF(B56="Johns Hopkins",'Johns Hopkins'!$C$71,IF(B56="Mercer",Mercer!$C$71,IF(B56="Michigan",Michigan!$C$71,IF(B56="Brown",Brown!$C$71,IF(B56="Cornell",Cornell!$C$71,IF(B56="Dartmouth",Dartmouth!$C$71,IF(B56="Harvard",Harvard!$C$71,IF(B56="Pennsylvania",Pennsylvania!$C$71,IF(B56="Princeton",Princeton!$C$71,IF(B56="Yale",Yale!$C$71,IF(B56="Canisius",Canisius!$C$71,IF(B56="Jacksonville",Jacksonville!$C$71,IF(B56="Manhattan",Manhattan!$C$71,IF(B56="Marist",Marist!$C$71,IF(B56="St. Josephs",'St. Josephs'!$C$71,IF(B56="Siena",Siena!$C$71,IF(B56="VMI",VMI!$C$71,IF(B56="Bryant",Bryant!$C$71,IF(B56="Mt. St. Marys",'Mount St. Marys'!$C$71,IF(B56="Quinnipiac",Quinnipiac!$C$71,IF(B56="Robert Morris",'Robert Morris'!$C$71,IF(B56="Sacred Heart",'Sacred Heart'!$C$71,IF(B56="Wagner",Wagner!$C$71,IF(B56="Army",Army!$C$71,IF(B56="Bucknell",Bucknell!$C$71,IF(B56="Colgate",Colgate!$C$71,IF(B56="Towson",Towson!$C$71,IF(B56="Holy Cross",'Holy Cross'!$C$71,IF(B56="Lafayette",Lafayette!$C$71,IF(B56="Lehigh",Lehigh!$C$71,IF(B56="Navy",Navy!$C$71,0)))))))))))))))))))))))))))))))))))))))))))))))))))))))))))))</f>
        <v>26.925459800180349</v>
      </c>
    </row>
    <row r="57" spans="1:15">
      <c r="A57" t="s">
        <v>382</v>
      </c>
      <c r="B57" t="s">
        <v>14</v>
      </c>
      <c r="C57" t="s">
        <v>435</v>
      </c>
      <c r="D57">
        <v>24</v>
      </c>
      <c r="E57">
        <v>15</v>
      </c>
      <c r="F57">
        <v>39</v>
      </c>
      <c r="G57" s="44">
        <f t="shared" si="0"/>
        <v>5.7971014492753623</v>
      </c>
      <c r="H57" s="44">
        <f t="shared" si="1"/>
        <v>3.6231884057971016</v>
      </c>
      <c r="I57" s="44">
        <f t="shared" si="2"/>
        <v>9.4202898550724647</v>
      </c>
      <c r="J57">
        <f t="shared" si="3"/>
        <v>40</v>
      </c>
      <c r="K57">
        <f>IF(B57="Air Force",'Air Force'!$F$9,IF(B57="Albany",Albany!$F$9,IF(B57="Detroit",Detroit!$F$9,IF(B57="Binghamton",Binghamton!$F$9,IF(B57="Hartford",Hartford!$F$9,IF(B57="Stony Brook",'Stony Brook'!$F$9,IF(B57="UMBC",UMBC!$F$9,IF(B57="Vermont",Vermont!$F$9,IF(B57="Duke",Duke!$F$9,IF(B57="Maryland",Maryland!$F$9,IF(B57="North Carolina",'North Carolina'!$F$9,IF(B57="Virginia",Virginia!$F$9,IF(B57="Georgetown",Georgetown!$F$9,IF(B57="Notre Dame",'Notre Dame'!$F$9,IF(B57="Providence",Providence!$F$9,IF(B57="Rutgers",Rutgers!$F$9,IF(B57="St. Johns",'St. Johns'!$F$9,IF(B57="Syracuse",Syracuse!$F$9,IF(B57="Villanova",Villanova!$F$9,IF(B57="Drexel",Drexel!$F$9,IF(B57="Hofstra",Hofstra!$F$9,IF(B57="Penn State",'Penn State'!$F$9,IF(B57="Delaware",Delaware!$F$9,IF(B57="Massachusetts",Massachusetts!$F$9,IF(B57="Bellarmine",Bellarmine!$F$9,IF(B57="Fairfield",Fairfield!$F$9,IF(B57="Hobart",Hobart!$F$9,IF(B57="Loyola",Loyola!$F$9,IF(B57="Ohio State",'Ohio State'!$F$9,IF(B57="Denver",Denver!$F$9,IF(B57="Johns Hopkins",'Johns Hopkins'!$F$9,IF(B57="Mercer",Mercer!$F$9,IF(B57="Michigan",Michigan!$F$9,IF(B57="Brown",Brown!$F$9,IF(B57="Cornell",Cornell!$F$9,IF(B57="Dartmouth",Dartmouth!$F$9,IF(B57="Harvard",Harvard!$F$9,IF(B57="Pennsylvania",Pennsylvania!$F$9,IF(B57="Princeton",Princeton!$F$9,IF(B57="Yale",Yale!$F$9,IF(B57="Canisius",Canisius!$F$9,IF(B57="Jacksonville",Jacksonville!$F$9,IF(B57="Manhattan",Manhattan!$F$9,IF(B57="Marist",Marist!$F$9,IF(B57="St. Josephs",'St. Josephs'!$F$9,IF(B57="Siena",Siena!$F$9,IF(B57="VMI",VMI!$F$9,IF(B57="Bryant",Bryant!$F$9,IF(B57="Mt. St. Marys",'Mount St. Marys'!$F$9,IF(B57="Quinnipiac",Quinnipiac!$F$9,IF(B57="Robert Morris",'Robert Morris'!$F$9,IF(B57="Sacred Heart",'Sacred Heart'!$F$9,IF(B57="Wagner",Wagner!$F$9,IF(B57="Army",Army!$F$9,IF(B57="Bucknell",Bucknell!$F$9,IF(B57="Colgate",Colgate!$F$9,IF(B57="Towson",Towson!$F$9,IF(B57="Holy Cross",'Holy Cross'!$F$9,IF(B57="Lafayette",Lafayette!$F$9,IF(B57="Lehigh",Lehigh!$F$9,IF(B57="Navy",Navy!$F$9,0)))))))))))))))))))))))))))))))))))))))))))))))))))))))))))))</f>
        <v>414</v>
      </c>
      <c r="L57" s="19">
        <f t="shared" si="4"/>
        <v>8.9990396878739194</v>
      </c>
      <c r="M57">
        <f t="shared" si="5"/>
        <v>51</v>
      </c>
      <c r="N57" s="19">
        <f>'Efficiency Adjustment'!$B$66</f>
        <v>29.429229830436125</v>
      </c>
      <c r="O57" s="19">
        <f>IF(B57="Air Force",'Air Force'!$C$71,IF(B57="Albany",Albany!$C$71,IF(B57="Detroit",Detroit!$C$71,IF(B57="Binghamton",Binghamton!$C$71,IF(B57="Hartford",Hartford!$C$71,IF(B57="Stony Brook",'Stony Brook'!$C$71,IF(B57="UMBC",UMBC!$C$71,IF(B57="Vermont",Vermont!$C$71,IF(B57="Duke",Duke!$C$71,IF(B57="Maryland",Maryland!$C$71,IF(B57="North Carolina",'North Carolina'!$C$71,IF(B57="Virginia",Virginia!$C$71,IF(B57="Georgetown",Georgetown!$C$71,IF(B57="Notre Dame",'Notre Dame'!$C$71,IF(B57="Providence",Providence!$C$71,IF(B57="Rutgers",Rutgers!$C$71,IF(B57="St. Johns",'St. Johns'!$C$71,IF(B57="Syracuse",Syracuse!$C$71,IF(B57="Villanova",Villanova!$C$71,IF(B57="Drexel",Drexel!$C$71,IF(B57="Hofstra",Hofstra!$C$71,IF(B57="Penn State",'Penn State'!$C$71,IF(B57="Delaware",Delaware!$C$71,IF(B57="Massachusetts",Massachusetts!$C$71,IF(B57="Bellarmine",Bellarmine!$C$71,IF(B57="Fairfield",Fairfield!$C$71,IF(B57="Hobart",Hobart!$C$71,IF(B57="Loyola",Loyola!$C$71,IF(B57="Ohio State",'Ohio State'!$C$71,IF(B57="Denver",Denver!$C$71,IF(B57="Johns Hopkins",'Johns Hopkins'!$C$71,IF(B57="Mercer",Mercer!$C$71,IF(B57="Michigan",Michigan!$C$71,IF(B57="Brown",Brown!$C$71,IF(B57="Cornell",Cornell!$C$71,IF(B57="Dartmouth",Dartmouth!$C$71,IF(B57="Harvard",Harvard!$C$71,IF(B57="Pennsylvania",Pennsylvania!$C$71,IF(B57="Princeton",Princeton!$C$71,IF(B57="Yale",Yale!$C$71,IF(B57="Canisius",Canisius!$C$71,IF(B57="Jacksonville",Jacksonville!$C$71,IF(B57="Manhattan",Manhattan!$C$71,IF(B57="Marist",Marist!$C$71,IF(B57="St. Josephs",'St. Josephs'!$C$71,IF(B57="Siena",Siena!$C$71,IF(B57="VMI",VMI!$C$71,IF(B57="Bryant",Bryant!$C$71,IF(B57="Mt. St. Marys",'Mount St. Marys'!$C$71,IF(B57="Quinnipiac",Quinnipiac!$C$71,IF(B57="Robert Morris",'Robert Morris'!$C$71,IF(B57="Sacred Heart",'Sacred Heart'!$C$71,IF(B57="Wagner",Wagner!$C$71,IF(B57="Army",Army!$C$71,IF(B57="Bucknell",Bucknell!$C$71,IF(B57="Colgate",Colgate!$C$71,IF(B57="Towson",Towson!$C$71,IF(B57="Holy Cross",'Holy Cross'!$C$71,IF(B57="Lafayette",Lafayette!$C$71,IF(B57="Lehigh",Lehigh!$C$71,IF(B57="Navy",Navy!$C$71,0)))))))))))))))))))))))))))))))))))))))))))))))))))))))))))))</f>
        <v>30.806828820615099</v>
      </c>
    </row>
    <row r="58" spans="1:15">
      <c r="A58" t="s">
        <v>275</v>
      </c>
      <c r="B58" t="s">
        <v>2</v>
      </c>
      <c r="C58" t="s">
        <v>437</v>
      </c>
      <c r="D58">
        <v>31</v>
      </c>
      <c r="E58">
        <v>3</v>
      </c>
      <c r="F58">
        <v>34</v>
      </c>
      <c r="G58" s="44">
        <f t="shared" si="0"/>
        <v>7.9691516709511561</v>
      </c>
      <c r="H58" s="44">
        <f t="shared" si="1"/>
        <v>0.77120822622107965</v>
      </c>
      <c r="I58" s="44">
        <f t="shared" si="2"/>
        <v>8.7403598971722367</v>
      </c>
      <c r="J58">
        <f t="shared" si="3"/>
        <v>56</v>
      </c>
      <c r="K58">
        <f>IF(B58="Air Force",'Air Force'!$F$9,IF(B58="Albany",Albany!$F$9,IF(B58="Detroit",Detroit!$F$9,IF(B58="Binghamton",Binghamton!$F$9,IF(B58="Hartford",Hartford!$F$9,IF(B58="Stony Brook",'Stony Brook'!$F$9,IF(B58="UMBC",UMBC!$F$9,IF(B58="Vermont",Vermont!$F$9,IF(B58="Duke",Duke!$F$9,IF(B58="Maryland",Maryland!$F$9,IF(B58="North Carolina",'North Carolina'!$F$9,IF(B58="Virginia",Virginia!$F$9,IF(B58="Georgetown",Georgetown!$F$9,IF(B58="Notre Dame",'Notre Dame'!$F$9,IF(B58="Providence",Providence!$F$9,IF(B58="Rutgers",Rutgers!$F$9,IF(B58="St. Johns",'St. Johns'!$F$9,IF(B58="Syracuse",Syracuse!$F$9,IF(B58="Villanova",Villanova!$F$9,IF(B58="Drexel",Drexel!$F$9,IF(B58="Hofstra",Hofstra!$F$9,IF(B58="Penn State",'Penn State'!$F$9,IF(B58="Delaware",Delaware!$F$9,IF(B58="Massachusetts",Massachusetts!$F$9,IF(B58="Bellarmine",Bellarmine!$F$9,IF(B58="Fairfield",Fairfield!$F$9,IF(B58="Hobart",Hobart!$F$9,IF(B58="Loyola",Loyola!$F$9,IF(B58="Ohio State",'Ohio State'!$F$9,IF(B58="Denver",Denver!$F$9,IF(B58="Johns Hopkins",'Johns Hopkins'!$F$9,IF(B58="Mercer",Mercer!$F$9,IF(B58="Michigan",Michigan!$F$9,IF(B58="Brown",Brown!$F$9,IF(B58="Cornell",Cornell!$F$9,IF(B58="Dartmouth",Dartmouth!$F$9,IF(B58="Harvard",Harvard!$F$9,IF(B58="Pennsylvania",Pennsylvania!$F$9,IF(B58="Princeton",Princeton!$F$9,IF(B58="Yale",Yale!$F$9,IF(B58="Canisius",Canisius!$F$9,IF(B58="Jacksonville",Jacksonville!$F$9,IF(B58="Manhattan",Manhattan!$F$9,IF(B58="Marist",Marist!$F$9,IF(B58="St. Josephs",'St. Josephs'!$F$9,IF(B58="Siena",Siena!$F$9,IF(B58="VMI",VMI!$F$9,IF(B58="Bryant",Bryant!$F$9,IF(B58="Mt. St. Marys",'Mount St. Marys'!$F$9,IF(B58="Quinnipiac",Quinnipiac!$F$9,IF(B58="Robert Morris",'Robert Morris'!$F$9,IF(B58="Sacred Heart",'Sacred Heart'!$F$9,IF(B58="Wagner",Wagner!$F$9,IF(B58="Army",Army!$F$9,IF(B58="Bucknell",Bucknell!$F$9,IF(B58="Colgate",Colgate!$F$9,IF(B58="Towson",Towson!$F$9,IF(B58="Holy Cross",'Holy Cross'!$F$9,IF(B58="Lafayette",Lafayette!$F$9,IF(B58="Lehigh",Lehigh!$F$9,IF(B58="Navy",Navy!$F$9,0)))))))))))))))))))))))))))))))))))))))))))))))))))))))))))))</f>
        <v>389</v>
      </c>
      <c r="L58" s="19">
        <f t="shared" si="4"/>
        <v>8.9915821841722376</v>
      </c>
      <c r="M58">
        <f t="shared" si="5"/>
        <v>53</v>
      </c>
      <c r="N58" s="19">
        <f>'Efficiency Adjustment'!$B$66</f>
        <v>29.429229830436125</v>
      </c>
      <c r="O58" s="19">
        <f>IF(B58="Air Force",'Air Force'!$C$71,IF(B58="Albany",Albany!$C$71,IF(B58="Detroit",Detroit!$C$71,IF(B58="Binghamton",Binghamton!$C$71,IF(B58="Hartford",Hartford!$C$71,IF(B58="Stony Brook",'Stony Brook'!$C$71,IF(B58="UMBC",UMBC!$C$71,IF(B58="Vermont",Vermont!$C$71,IF(B58="Duke",Duke!$C$71,IF(B58="Maryland",Maryland!$C$71,IF(B58="North Carolina",'North Carolina'!$C$71,IF(B58="Virginia",Virginia!$C$71,IF(B58="Georgetown",Georgetown!$C$71,IF(B58="Notre Dame",'Notre Dame'!$C$71,IF(B58="Providence",Providence!$C$71,IF(B58="Rutgers",Rutgers!$C$71,IF(B58="St. Johns",'St. Johns'!$C$71,IF(B58="Syracuse",Syracuse!$C$71,IF(B58="Villanova",Villanova!$C$71,IF(B58="Drexel",Drexel!$C$71,IF(B58="Hofstra",Hofstra!$C$71,IF(B58="Penn State",'Penn State'!$C$71,IF(B58="Delaware",Delaware!$C$71,IF(B58="Massachusetts",Massachusetts!$C$71,IF(B58="Bellarmine",Bellarmine!$C$71,IF(B58="Fairfield",Fairfield!$C$71,IF(B58="Hobart",Hobart!$C$71,IF(B58="Loyola",Loyola!$C$71,IF(B58="Ohio State",'Ohio State'!$C$71,IF(B58="Denver",Denver!$C$71,IF(B58="Johns Hopkins",'Johns Hopkins'!$C$71,IF(B58="Mercer",Mercer!$C$71,IF(B58="Michigan",Michigan!$C$71,IF(B58="Brown",Brown!$C$71,IF(B58="Cornell",Cornell!$C$71,IF(B58="Dartmouth",Dartmouth!$C$71,IF(B58="Harvard",Harvard!$C$71,IF(B58="Pennsylvania",Pennsylvania!$C$71,IF(B58="Princeton",Princeton!$C$71,IF(B58="Yale",Yale!$C$71,IF(B58="Canisius",Canisius!$C$71,IF(B58="Jacksonville",Jacksonville!$C$71,IF(B58="Manhattan",Manhattan!$C$71,IF(B58="Marist",Marist!$C$71,IF(B58="St. Josephs",'St. Josephs'!$C$71,IF(B58="Siena",Siena!$C$71,IF(B58="VMI",VMI!$C$71,IF(B58="Bryant",Bryant!$C$71,IF(B58="Mt. St. Marys",'Mount St. Marys'!$C$71,IF(B58="Quinnipiac",Quinnipiac!$C$71,IF(B58="Robert Morris",'Robert Morris'!$C$71,IF(B58="Sacred Heart",'Sacred Heart'!$C$71,IF(B58="Wagner",Wagner!$C$71,IF(B58="Army",Army!$C$71,IF(B58="Bucknell",Bucknell!$C$71,IF(B58="Colgate",Colgate!$C$71,IF(B58="Towson",Towson!$C$71,IF(B58="Holy Cross",'Holy Cross'!$C$71,IF(B58="Lafayette",Lafayette!$C$71,IF(B58="Lehigh",Lehigh!$C$71,IF(B58="Navy",Navy!$C$71,0)))))))))))))))))))))))))))))))))))))))))))))))))))))))))))))</f>
        <v>28.606985394338427</v>
      </c>
    </row>
    <row r="59" spans="1:15">
      <c r="A59" t="s">
        <v>302</v>
      </c>
      <c r="B59" t="s">
        <v>55</v>
      </c>
      <c r="C59" t="s">
        <v>437</v>
      </c>
      <c r="D59">
        <v>14</v>
      </c>
      <c r="E59">
        <v>17</v>
      </c>
      <c r="F59">
        <v>31</v>
      </c>
      <c r="G59" s="44">
        <f t="shared" si="0"/>
        <v>3.7234042553191489</v>
      </c>
      <c r="H59" s="44">
        <f t="shared" si="1"/>
        <v>4.5212765957446814</v>
      </c>
      <c r="I59" s="44">
        <f t="shared" si="2"/>
        <v>8.2446808510638299</v>
      </c>
      <c r="J59">
        <f t="shared" si="3"/>
        <v>65</v>
      </c>
      <c r="K59">
        <f>IF(B59="Air Force",'Air Force'!$F$9,IF(B59="Albany",Albany!$F$9,IF(B59="Detroit",Detroit!$F$9,IF(B59="Binghamton",Binghamton!$F$9,IF(B59="Hartford",Hartford!$F$9,IF(B59="Stony Brook",'Stony Brook'!$F$9,IF(B59="UMBC",UMBC!$F$9,IF(B59="Vermont",Vermont!$F$9,IF(B59="Duke",Duke!$F$9,IF(B59="Maryland",Maryland!$F$9,IF(B59="North Carolina",'North Carolina'!$F$9,IF(B59="Virginia",Virginia!$F$9,IF(B59="Georgetown",Georgetown!$F$9,IF(B59="Notre Dame",'Notre Dame'!$F$9,IF(B59="Providence",Providence!$F$9,IF(B59="Rutgers",Rutgers!$F$9,IF(B59="St. Johns",'St. Johns'!$F$9,IF(B59="Syracuse",Syracuse!$F$9,IF(B59="Villanova",Villanova!$F$9,IF(B59="Drexel",Drexel!$F$9,IF(B59="Hofstra",Hofstra!$F$9,IF(B59="Penn State",'Penn State'!$F$9,IF(B59="Delaware",Delaware!$F$9,IF(B59="Massachusetts",Massachusetts!$F$9,IF(B59="Bellarmine",Bellarmine!$F$9,IF(B59="Fairfield",Fairfield!$F$9,IF(B59="Hobart",Hobart!$F$9,IF(B59="Loyola",Loyola!$F$9,IF(B59="Ohio State",'Ohio State'!$F$9,IF(B59="Denver",Denver!$F$9,IF(B59="Johns Hopkins",'Johns Hopkins'!$F$9,IF(B59="Mercer",Mercer!$F$9,IF(B59="Michigan",Michigan!$F$9,IF(B59="Brown",Brown!$F$9,IF(B59="Cornell",Cornell!$F$9,IF(B59="Dartmouth",Dartmouth!$F$9,IF(B59="Harvard",Harvard!$F$9,IF(B59="Pennsylvania",Pennsylvania!$F$9,IF(B59="Princeton",Princeton!$F$9,IF(B59="Yale",Yale!$F$9,IF(B59="Canisius",Canisius!$F$9,IF(B59="Jacksonville",Jacksonville!$F$9,IF(B59="Manhattan",Manhattan!$F$9,IF(B59="Marist",Marist!$F$9,IF(B59="St. Josephs",'St. Josephs'!$F$9,IF(B59="Siena",Siena!$F$9,IF(B59="VMI",VMI!$F$9,IF(B59="Bryant",Bryant!$F$9,IF(B59="Mt. St. Marys",'Mount St. Marys'!$F$9,IF(B59="Quinnipiac",Quinnipiac!$F$9,IF(B59="Robert Morris",'Robert Morris'!$F$9,IF(B59="Sacred Heart",'Sacred Heart'!$F$9,IF(B59="Wagner",Wagner!$F$9,IF(B59="Army",Army!$F$9,IF(B59="Bucknell",Bucknell!$F$9,IF(B59="Colgate",Colgate!$F$9,IF(B59="Towson",Towson!$F$9,IF(B59="Holy Cross",'Holy Cross'!$F$9,IF(B59="Lafayette",Lafayette!$F$9,IF(B59="Lehigh",Lehigh!$F$9,IF(B59="Navy",Navy!$F$9,0)))))))))))))))))))))))))))))))))))))))))))))))))))))))))))))</f>
        <v>376</v>
      </c>
      <c r="L59" s="19">
        <f t="shared" si="4"/>
        <v>9.0113450037695539</v>
      </c>
      <c r="M59">
        <f t="shared" si="5"/>
        <v>50</v>
      </c>
      <c r="N59" s="19">
        <f>'Efficiency Adjustment'!$B$66</f>
        <v>29.429229830436125</v>
      </c>
      <c r="O59" s="19">
        <f>IF(B59="Air Force",'Air Force'!$C$71,IF(B59="Albany",Albany!$C$71,IF(B59="Detroit",Detroit!$C$71,IF(B59="Binghamton",Binghamton!$C$71,IF(B59="Hartford",Hartford!$C$71,IF(B59="Stony Brook",'Stony Brook'!$C$71,IF(B59="UMBC",UMBC!$C$71,IF(B59="Vermont",Vermont!$C$71,IF(B59="Duke",Duke!$C$71,IF(B59="Maryland",Maryland!$C$71,IF(B59="North Carolina",'North Carolina'!$C$71,IF(B59="Virginia",Virginia!$C$71,IF(B59="Georgetown",Georgetown!$C$71,IF(B59="Notre Dame",'Notre Dame'!$C$71,IF(B59="Providence",Providence!$C$71,IF(B59="Rutgers",Rutgers!$C$71,IF(B59="St. Johns",'St. Johns'!$C$71,IF(B59="Syracuse",Syracuse!$C$71,IF(B59="Villanova",Villanova!$C$71,IF(B59="Drexel",Drexel!$C$71,IF(B59="Hofstra",Hofstra!$C$71,IF(B59="Penn State",'Penn State'!$C$71,IF(B59="Delaware",Delaware!$C$71,IF(B59="Massachusetts",Massachusetts!$C$71,IF(B59="Bellarmine",Bellarmine!$C$71,IF(B59="Fairfield",Fairfield!$C$71,IF(B59="Hobart",Hobart!$C$71,IF(B59="Loyola",Loyola!$C$71,IF(B59="Ohio State",'Ohio State'!$C$71,IF(B59="Denver",Denver!$C$71,IF(B59="Johns Hopkins",'Johns Hopkins'!$C$71,IF(B59="Mercer",Mercer!$C$71,IF(B59="Michigan",Michigan!$C$71,IF(B59="Brown",Brown!$C$71,IF(B59="Cornell",Cornell!$C$71,IF(B59="Dartmouth",Dartmouth!$C$71,IF(B59="Harvard",Harvard!$C$71,IF(B59="Pennsylvania",Pennsylvania!$C$71,IF(B59="Princeton",Princeton!$C$71,IF(B59="Yale",Yale!$C$71,IF(B59="Canisius",Canisius!$C$71,IF(B59="Jacksonville",Jacksonville!$C$71,IF(B59="Manhattan",Manhattan!$C$71,IF(B59="Marist",Marist!$C$71,IF(B59="St. Josephs",'St. Josephs'!$C$71,IF(B59="Siena",Siena!$C$71,IF(B59="VMI",VMI!$C$71,IF(B59="Bryant",Bryant!$C$71,IF(B59="Mt. St. Marys",'Mount St. Marys'!$C$71,IF(B59="Quinnipiac",Quinnipiac!$C$71,IF(B59="Robert Morris",'Robert Morris'!$C$71,IF(B59="Sacred Heart",'Sacred Heart'!$C$71,IF(B59="Wagner",Wagner!$C$71,IF(B59="Army",Army!$C$71,IF(B59="Bucknell",Bucknell!$C$71,IF(B59="Colgate",Colgate!$C$71,IF(B59="Towson",Towson!$C$71,IF(B59="Holy Cross",'Holy Cross'!$C$71,IF(B59="Lafayette",Lafayette!$C$71,IF(B59="Lehigh",Lehigh!$C$71,IF(B59="Navy",Navy!$C$71,0)))))))))))))))))))))))))))))))))))))))))))))))))))))))))))))</f>
        <v>26.925459800180349</v>
      </c>
    </row>
    <row r="60" spans="1:15">
      <c r="A60" t="s">
        <v>310</v>
      </c>
      <c r="B60" t="s">
        <v>53</v>
      </c>
      <c r="C60" t="s">
        <v>437</v>
      </c>
      <c r="D60">
        <v>22</v>
      </c>
      <c r="E60">
        <v>4</v>
      </c>
      <c r="F60">
        <v>26</v>
      </c>
      <c r="G60" s="44">
        <f t="shared" si="0"/>
        <v>7.5601374570446733</v>
      </c>
      <c r="H60" s="44">
        <f t="shared" si="1"/>
        <v>1.3745704467353952</v>
      </c>
      <c r="I60" s="44">
        <f t="shared" si="2"/>
        <v>8.934707903780069</v>
      </c>
      <c r="J60">
        <f t="shared" si="3"/>
        <v>53</v>
      </c>
      <c r="K60">
        <f>IF(B60="Air Force",'Air Force'!$F$9,IF(B60="Albany",Albany!$F$9,IF(B60="Detroit",Detroit!$F$9,IF(B60="Binghamton",Binghamton!$F$9,IF(B60="Hartford",Hartford!$F$9,IF(B60="Stony Brook",'Stony Brook'!$F$9,IF(B60="UMBC",UMBC!$F$9,IF(B60="Vermont",Vermont!$F$9,IF(B60="Duke",Duke!$F$9,IF(B60="Maryland",Maryland!$F$9,IF(B60="North Carolina",'North Carolina'!$F$9,IF(B60="Virginia",Virginia!$F$9,IF(B60="Georgetown",Georgetown!$F$9,IF(B60="Notre Dame",'Notre Dame'!$F$9,IF(B60="Providence",Providence!$F$9,IF(B60="Rutgers",Rutgers!$F$9,IF(B60="St. Johns",'St. Johns'!$F$9,IF(B60="Syracuse",Syracuse!$F$9,IF(B60="Villanova",Villanova!$F$9,IF(B60="Drexel",Drexel!$F$9,IF(B60="Hofstra",Hofstra!$F$9,IF(B60="Penn State",'Penn State'!$F$9,IF(B60="Delaware",Delaware!$F$9,IF(B60="Massachusetts",Massachusetts!$F$9,IF(B60="Bellarmine",Bellarmine!$F$9,IF(B60="Fairfield",Fairfield!$F$9,IF(B60="Hobart",Hobart!$F$9,IF(B60="Loyola",Loyola!$F$9,IF(B60="Ohio State",'Ohio State'!$F$9,IF(B60="Denver",Denver!$F$9,IF(B60="Johns Hopkins",'Johns Hopkins'!$F$9,IF(B60="Mercer",Mercer!$F$9,IF(B60="Michigan",Michigan!$F$9,IF(B60="Brown",Brown!$F$9,IF(B60="Cornell",Cornell!$F$9,IF(B60="Dartmouth",Dartmouth!$F$9,IF(B60="Harvard",Harvard!$F$9,IF(B60="Pennsylvania",Pennsylvania!$F$9,IF(B60="Princeton",Princeton!$F$9,IF(B60="Yale",Yale!$F$9,IF(B60="Canisius",Canisius!$F$9,IF(B60="Jacksonville",Jacksonville!$F$9,IF(B60="Manhattan",Manhattan!$F$9,IF(B60="Marist",Marist!$F$9,IF(B60="St. Josephs",'St. Josephs'!$F$9,IF(B60="Siena",Siena!$F$9,IF(B60="VMI",VMI!$F$9,IF(B60="Bryant",Bryant!$F$9,IF(B60="Mt. St. Marys",'Mount St. Marys'!$F$9,IF(B60="Quinnipiac",Quinnipiac!$F$9,IF(B60="Robert Morris",'Robert Morris'!$F$9,IF(B60="Sacred Heart",'Sacred Heart'!$F$9,IF(B60="Wagner",Wagner!$F$9,IF(B60="Army",Army!$F$9,IF(B60="Bucknell",Bucknell!$F$9,IF(B60="Colgate",Colgate!$F$9,IF(B60="Towson",Towson!$F$9,IF(B60="Holy Cross",'Holy Cross'!$F$9,IF(B60="Lafayette",Lafayette!$F$9,IF(B60="Lehigh",Lehigh!$F$9,IF(B60="Navy",Navy!$F$9,0)))))))))))))))))))))))))))))))))))))))))))))))))))))))))))))</f>
        <v>291</v>
      </c>
      <c r="L60" s="19">
        <f t="shared" si="4"/>
        <v>8.8458828948057331</v>
      </c>
      <c r="M60">
        <f t="shared" si="5"/>
        <v>55</v>
      </c>
      <c r="N60" s="19">
        <f>'Efficiency Adjustment'!$B$66</f>
        <v>29.429229830436125</v>
      </c>
      <c r="O60" s="19">
        <f>IF(B60="Air Force",'Air Force'!$C$71,IF(B60="Albany",Albany!$C$71,IF(B60="Detroit",Detroit!$C$71,IF(B60="Binghamton",Binghamton!$C$71,IF(B60="Hartford",Hartford!$C$71,IF(B60="Stony Brook",'Stony Brook'!$C$71,IF(B60="UMBC",UMBC!$C$71,IF(B60="Vermont",Vermont!$C$71,IF(B60="Duke",Duke!$C$71,IF(B60="Maryland",Maryland!$C$71,IF(B60="North Carolina",'North Carolina'!$C$71,IF(B60="Virginia",Virginia!$C$71,IF(B60="Georgetown",Georgetown!$C$71,IF(B60="Notre Dame",'Notre Dame'!$C$71,IF(B60="Providence",Providence!$C$71,IF(B60="Rutgers",Rutgers!$C$71,IF(B60="St. Johns",'St. Johns'!$C$71,IF(B60="Syracuse",Syracuse!$C$71,IF(B60="Villanova",Villanova!$C$71,IF(B60="Drexel",Drexel!$C$71,IF(B60="Hofstra",Hofstra!$C$71,IF(B60="Penn State",'Penn State'!$C$71,IF(B60="Delaware",Delaware!$C$71,IF(B60="Massachusetts",Massachusetts!$C$71,IF(B60="Bellarmine",Bellarmine!$C$71,IF(B60="Fairfield",Fairfield!$C$71,IF(B60="Hobart",Hobart!$C$71,IF(B60="Loyola",Loyola!$C$71,IF(B60="Ohio State",'Ohio State'!$C$71,IF(B60="Denver",Denver!$C$71,IF(B60="Johns Hopkins",'Johns Hopkins'!$C$71,IF(B60="Mercer",Mercer!$C$71,IF(B60="Michigan",Michigan!$C$71,IF(B60="Brown",Brown!$C$71,IF(B60="Cornell",Cornell!$C$71,IF(B60="Dartmouth",Dartmouth!$C$71,IF(B60="Harvard",Harvard!$C$71,IF(B60="Pennsylvania",Pennsylvania!$C$71,IF(B60="Princeton",Princeton!$C$71,IF(B60="Yale",Yale!$C$71,IF(B60="Canisius",Canisius!$C$71,IF(B60="Jacksonville",Jacksonville!$C$71,IF(B60="Manhattan",Manhattan!$C$71,IF(B60="Marist",Marist!$C$71,IF(B60="St. Josephs",'St. Josephs'!$C$71,IF(B60="Siena",Siena!$C$71,IF(B60="VMI",VMI!$C$71,IF(B60="Bryant",Bryant!$C$71,IF(B60="Mt. St. Marys",'Mount St. Marys'!$C$71,IF(B60="Quinnipiac",Quinnipiac!$C$71,IF(B60="Robert Morris",'Robert Morris'!$C$71,IF(B60="Sacred Heart",'Sacred Heart'!$C$71,IF(B60="Wagner",Wagner!$C$71,IF(B60="Army",Army!$C$71,IF(B60="Bucknell",Bucknell!$C$71,IF(B60="Colgate",Colgate!$C$71,IF(B60="Towson",Towson!$C$71,IF(B60="Holy Cross",'Holy Cross'!$C$71,IF(B60="Lafayette",Lafayette!$C$71,IF(B60="Lehigh",Lehigh!$C$71,IF(B60="Navy",Navy!$C$71,0)))))))))))))))))))))))))))))))))))))))))))))))))))))))))))))</f>
        <v>29.724740367358475</v>
      </c>
    </row>
    <row r="61" spans="1:15">
      <c r="A61" t="s">
        <v>392</v>
      </c>
      <c r="B61" t="s">
        <v>21</v>
      </c>
      <c r="C61" t="s">
        <v>435</v>
      </c>
      <c r="D61">
        <v>9</v>
      </c>
      <c r="E61">
        <v>20</v>
      </c>
      <c r="F61">
        <v>29</v>
      </c>
      <c r="G61" s="44">
        <f t="shared" si="0"/>
        <v>2.6865671641791042</v>
      </c>
      <c r="H61" s="44">
        <f t="shared" si="1"/>
        <v>5.9701492537313428</v>
      </c>
      <c r="I61" s="44">
        <f t="shared" si="2"/>
        <v>8.6567164179104488</v>
      </c>
      <c r="J61">
        <f t="shared" si="3"/>
        <v>59</v>
      </c>
      <c r="K61">
        <f>IF(B61="Air Force",'Air Force'!$F$9,IF(B61="Albany",Albany!$F$9,IF(B61="Detroit",Detroit!$F$9,IF(B61="Binghamton",Binghamton!$F$9,IF(B61="Hartford",Hartford!$F$9,IF(B61="Stony Brook",'Stony Brook'!$F$9,IF(B61="UMBC",UMBC!$F$9,IF(B61="Vermont",Vermont!$F$9,IF(B61="Duke",Duke!$F$9,IF(B61="Maryland",Maryland!$F$9,IF(B61="North Carolina",'North Carolina'!$F$9,IF(B61="Virginia",Virginia!$F$9,IF(B61="Georgetown",Georgetown!$F$9,IF(B61="Notre Dame",'Notre Dame'!$F$9,IF(B61="Providence",Providence!$F$9,IF(B61="Rutgers",Rutgers!$F$9,IF(B61="St. Johns",'St. Johns'!$F$9,IF(B61="Syracuse",Syracuse!$F$9,IF(B61="Villanova",Villanova!$F$9,IF(B61="Drexel",Drexel!$F$9,IF(B61="Hofstra",Hofstra!$F$9,IF(B61="Penn State",'Penn State'!$F$9,IF(B61="Delaware",Delaware!$F$9,IF(B61="Massachusetts",Massachusetts!$F$9,IF(B61="Bellarmine",Bellarmine!$F$9,IF(B61="Fairfield",Fairfield!$F$9,IF(B61="Hobart",Hobart!$F$9,IF(B61="Loyola",Loyola!$F$9,IF(B61="Ohio State",'Ohio State'!$F$9,IF(B61="Denver",Denver!$F$9,IF(B61="Johns Hopkins",'Johns Hopkins'!$F$9,IF(B61="Mercer",Mercer!$F$9,IF(B61="Michigan",Michigan!$F$9,IF(B61="Brown",Brown!$F$9,IF(B61="Cornell",Cornell!$F$9,IF(B61="Dartmouth",Dartmouth!$F$9,IF(B61="Harvard",Harvard!$F$9,IF(B61="Pennsylvania",Pennsylvania!$F$9,IF(B61="Princeton",Princeton!$F$9,IF(B61="Yale",Yale!$F$9,IF(B61="Canisius",Canisius!$F$9,IF(B61="Jacksonville",Jacksonville!$F$9,IF(B61="Manhattan",Manhattan!$F$9,IF(B61="Marist",Marist!$F$9,IF(B61="St. Josephs",'St. Josephs'!$F$9,IF(B61="Siena",Siena!$F$9,IF(B61="VMI",VMI!$F$9,IF(B61="Bryant",Bryant!$F$9,IF(B61="Mt. St. Marys",'Mount St. Marys'!$F$9,IF(B61="Quinnipiac",Quinnipiac!$F$9,IF(B61="Robert Morris",'Robert Morris'!$F$9,IF(B61="Sacred Heart",'Sacred Heart'!$F$9,IF(B61="Wagner",Wagner!$F$9,IF(B61="Army",Army!$F$9,IF(B61="Bucknell",Bucknell!$F$9,IF(B61="Colgate",Colgate!$F$9,IF(B61="Towson",Towson!$F$9,IF(B61="Holy Cross",'Holy Cross'!$F$9,IF(B61="Lafayette",Lafayette!$F$9,IF(B61="Lehigh",Lehigh!$F$9,IF(B61="Navy",Navy!$F$9,0)))))))))))))))))))))))))))))))))))))))))))))))))))))))))))))</f>
        <v>335</v>
      </c>
      <c r="L61" s="19">
        <f t="shared" si="4"/>
        <v>8.7868349882024557</v>
      </c>
      <c r="M61">
        <f t="shared" si="5"/>
        <v>56</v>
      </c>
      <c r="N61" s="19">
        <f>'Efficiency Adjustment'!$B$66</f>
        <v>29.429229830436125</v>
      </c>
      <c r="O61" s="19">
        <f>IF(B61="Air Force",'Air Force'!$C$71,IF(B61="Albany",Albany!$C$71,IF(B61="Detroit",Detroit!$C$71,IF(B61="Binghamton",Binghamton!$C$71,IF(B61="Hartford",Hartford!$C$71,IF(B61="Stony Brook",'Stony Brook'!$C$71,IF(B61="UMBC",UMBC!$C$71,IF(B61="Vermont",Vermont!$C$71,IF(B61="Duke",Duke!$C$71,IF(B61="Maryland",Maryland!$C$71,IF(B61="North Carolina",'North Carolina'!$C$71,IF(B61="Virginia",Virginia!$C$71,IF(B61="Georgetown",Georgetown!$C$71,IF(B61="Notre Dame",'Notre Dame'!$C$71,IF(B61="Providence",Providence!$C$71,IF(B61="Rutgers",Rutgers!$C$71,IF(B61="St. Johns",'St. Johns'!$C$71,IF(B61="Syracuse",Syracuse!$C$71,IF(B61="Villanova",Villanova!$C$71,IF(B61="Drexel",Drexel!$C$71,IF(B61="Hofstra",Hofstra!$C$71,IF(B61="Penn State",'Penn State'!$C$71,IF(B61="Delaware",Delaware!$C$71,IF(B61="Massachusetts",Massachusetts!$C$71,IF(B61="Bellarmine",Bellarmine!$C$71,IF(B61="Fairfield",Fairfield!$C$71,IF(B61="Hobart",Hobart!$C$71,IF(B61="Loyola",Loyola!$C$71,IF(B61="Ohio State",'Ohio State'!$C$71,IF(B61="Denver",Denver!$C$71,IF(B61="Johns Hopkins",'Johns Hopkins'!$C$71,IF(B61="Mercer",Mercer!$C$71,IF(B61="Michigan",Michigan!$C$71,IF(B61="Brown",Brown!$C$71,IF(B61="Cornell",Cornell!$C$71,IF(B61="Dartmouth",Dartmouth!$C$71,IF(B61="Harvard",Harvard!$C$71,IF(B61="Pennsylvania",Pennsylvania!$C$71,IF(B61="Princeton",Princeton!$C$71,IF(B61="Yale",Yale!$C$71,IF(B61="Canisius",Canisius!$C$71,IF(B61="Jacksonville",Jacksonville!$C$71,IF(B61="Manhattan",Manhattan!$C$71,IF(B61="Marist",Marist!$C$71,IF(B61="St. Josephs",'St. Josephs'!$C$71,IF(B61="Siena",Siena!$C$71,IF(B61="VMI",VMI!$C$71,IF(B61="Bryant",Bryant!$C$71,IF(B61="Mt. St. Marys",'Mount St. Marys'!$C$71,IF(B61="Quinnipiac",Quinnipiac!$C$71,IF(B61="Robert Morris",'Robert Morris'!$C$71,IF(B61="Sacred Heart",'Sacred Heart'!$C$71,IF(B61="Wagner",Wagner!$C$71,IF(B61="Army",Army!$C$71,IF(B61="Bucknell",Bucknell!$C$71,IF(B61="Colgate",Colgate!$C$71,IF(B61="Towson",Towson!$C$71,IF(B61="Holy Cross",'Holy Cross'!$C$71,IF(B61="Lafayette",Lafayette!$C$71,IF(B61="Lehigh",Lehigh!$C$71,IF(B61="Navy",Navy!$C$71,0)))))))))))))))))))))))))))))))))))))))))))))))))))))))))))))</f>
        <v>28.993431352887317</v>
      </c>
    </row>
    <row r="62" spans="1:15">
      <c r="A62" t="s">
        <v>248</v>
      </c>
      <c r="B62" t="s">
        <v>13</v>
      </c>
      <c r="C62" t="s">
        <v>436</v>
      </c>
      <c r="D62">
        <v>12</v>
      </c>
      <c r="E62">
        <v>18</v>
      </c>
      <c r="F62">
        <v>30</v>
      </c>
      <c r="G62" s="44">
        <f t="shared" si="0"/>
        <v>3.3994334277620402</v>
      </c>
      <c r="H62" s="44">
        <f t="shared" si="1"/>
        <v>5.0991501416430589</v>
      </c>
      <c r="I62" s="44">
        <f t="shared" si="2"/>
        <v>8.4985835694050991</v>
      </c>
      <c r="J62">
        <f t="shared" si="3"/>
        <v>62</v>
      </c>
      <c r="K62">
        <f>IF(B62="Air Force",'Air Force'!$F$9,IF(B62="Albany",Albany!$F$9,IF(B62="Detroit",Detroit!$F$9,IF(B62="Binghamton",Binghamton!$F$9,IF(B62="Hartford",Hartford!$F$9,IF(B62="Stony Brook",'Stony Brook'!$F$9,IF(B62="UMBC",UMBC!$F$9,IF(B62="Vermont",Vermont!$F$9,IF(B62="Duke",Duke!$F$9,IF(B62="Maryland",Maryland!$F$9,IF(B62="North Carolina",'North Carolina'!$F$9,IF(B62="Virginia",Virginia!$F$9,IF(B62="Georgetown",Georgetown!$F$9,IF(B62="Notre Dame",'Notre Dame'!$F$9,IF(B62="Providence",Providence!$F$9,IF(B62="Rutgers",Rutgers!$F$9,IF(B62="St. Johns",'St. Johns'!$F$9,IF(B62="Syracuse",Syracuse!$F$9,IF(B62="Villanova",Villanova!$F$9,IF(B62="Drexel",Drexel!$F$9,IF(B62="Hofstra",Hofstra!$F$9,IF(B62="Penn State",'Penn State'!$F$9,IF(B62="Delaware",Delaware!$F$9,IF(B62="Massachusetts",Massachusetts!$F$9,IF(B62="Bellarmine",Bellarmine!$F$9,IF(B62="Fairfield",Fairfield!$F$9,IF(B62="Hobart",Hobart!$F$9,IF(B62="Loyola",Loyola!$F$9,IF(B62="Ohio State",'Ohio State'!$F$9,IF(B62="Denver",Denver!$F$9,IF(B62="Johns Hopkins",'Johns Hopkins'!$F$9,IF(B62="Mercer",Mercer!$F$9,IF(B62="Michigan",Michigan!$F$9,IF(B62="Brown",Brown!$F$9,IF(B62="Cornell",Cornell!$F$9,IF(B62="Dartmouth",Dartmouth!$F$9,IF(B62="Harvard",Harvard!$F$9,IF(B62="Pennsylvania",Pennsylvania!$F$9,IF(B62="Princeton",Princeton!$F$9,IF(B62="Yale",Yale!$F$9,IF(B62="Canisius",Canisius!$F$9,IF(B62="Jacksonville",Jacksonville!$F$9,IF(B62="Manhattan",Manhattan!$F$9,IF(B62="Marist",Marist!$F$9,IF(B62="St. Josephs",'St. Josephs'!$F$9,IF(B62="Siena",Siena!$F$9,IF(B62="VMI",VMI!$F$9,IF(B62="Bryant",Bryant!$F$9,IF(B62="Mt. St. Marys",'Mount St. Marys'!$F$9,IF(B62="Quinnipiac",Quinnipiac!$F$9,IF(B62="Robert Morris",'Robert Morris'!$F$9,IF(B62="Sacred Heart",'Sacred Heart'!$F$9,IF(B62="Wagner",Wagner!$F$9,IF(B62="Army",Army!$F$9,IF(B62="Bucknell",Bucknell!$F$9,IF(B62="Colgate",Colgate!$F$9,IF(B62="Towson",Towson!$F$9,IF(B62="Holy Cross",'Holy Cross'!$F$9,IF(B62="Lafayette",Lafayette!$F$9,IF(B62="Lehigh",Lehigh!$F$9,IF(B62="Navy",Navy!$F$9,0)))))))))))))))))))))))))))))))))))))))))))))))))))))))))))))</f>
        <v>353</v>
      </c>
      <c r="L62" s="19">
        <f t="shared" si="4"/>
        <v>8.7539934615607073</v>
      </c>
      <c r="M62">
        <f t="shared" si="5"/>
        <v>59</v>
      </c>
      <c r="N62" s="19">
        <f>'Efficiency Adjustment'!$B$66</f>
        <v>29.429229830436125</v>
      </c>
      <c r="O62" s="19">
        <f>IF(B62="Air Force",'Air Force'!$C$71,IF(B62="Albany",Albany!$C$71,IF(B62="Detroit",Detroit!$C$71,IF(B62="Binghamton",Binghamton!$C$71,IF(B62="Hartford",Hartford!$C$71,IF(B62="Stony Brook",'Stony Brook'!$C$71,IF(B62="UMBC",UMBC!$C$71,IF(B62="Vermont",Vermont!$C$71,IF(B62="Duke",Duke!$C$71,IF(B62="Maryland",Maryland!$C$71,IF(B62="North Carolina",'North Carolina'!$C$71,IF(B62="Virginia",Virginia!$C$71,IF(B62="Georgetown",Georgetown!$C$71,IF(B62="Notre Dame",'Notre Dame'!$C$71,IF(B62="Providence",Providence!$C$71,IF(B62="Rutgers",Rutgers!$C$71,IF(B62="St. Johns",'St. Johns'!$C$71,IF(B62="Syracuse",Syracuse!$C$71,IF(B62="Villanova",Villanova!$C$71,IF(B62="Drexel",Drexel!$C$71,IF(B62="Hofstra",Hofstra!$C$71,IF(B62="Penn State",'Penn State'!$C$71,IF(B62="Delaware",Delaware!$C$71,IF(B62="Massachusetts",Massachusetts!$C$71,IF(B62="Bellarmine",Bellarmine!$C$71,IF(B62="Fairfield",Fairfield!$C$71,IF(B62="Hobart",Hobart!$C$71,IF(B62="Loyola",Loyola!$C$71,IF(B62="Ohio State",'Ohio State'!$C$71,IF(B62="Denver",Denver!$C$71,IF(B62="Johns Hopkins",'Johns Hopkins'!$C$71,IF(B62="Mercer",Mercer!$C$71,IF(B62="Michigan",Michigan!$C$71,IF(B62="Brown",Brown!$C$71,IF(B62="Cornell",Cornell!$C$71,IF(B62="Dartmouth",Dartmouth!$C$71,IF(B62="Harvard",Harvard!$C$71,IF(B62="Pennsylvania",Pennsylvania!$C$71,IF(B62="Princeton",Princeton!$C$71,IF(B62="Yale",Yale!$C$71,IF(B62="Canisius",Canisius!$C$71,IF(B62="Jacksonville",Jacksonville!$C$71,IF(B62="Manhattan",Manhattan!$C$71,IF(B62="Marist",Marist!$C$71,IF(B62="St. Josephs",'St. Josephs'!$C$71,IF(B62="Siena",Siena!$C$71,IF(B62="VMI",VMI!$C$71,IF(B62="Bryant",Bryant!$C$71,IF(B62="Mt. St. Marys",'Mount St. Marys'!$C$71,IF(B62="Quinnipiac",Quinnipiac!$C$71,IF(B62="Robert Morris",'Robert Morris'!$C$71,IF(B62="Sacred Heart",'Sacred Heart'!$C$71,IF(B62="Wagner",Wagner!$C$71,IF(B62="Army",Army!$C$71,IF(B62="Bucknell",Bucknell!$C$71,IF(B62="Colgate",Colgate!$C$71,IF(B62="Towson",Towson!$C$71,IF(B62="Holy Cross",'Holy Cross'!$C$71,IF(B62="Lafayette",Lafayette!$C$71,IF(B62="Lehigh",Lehigh!$C$71,IF(B62="Navy",Navy!$C$71,0)))))))))))))))))))))))))))))))))))))))))))))))))))))))))))))</f>
        <v>28.570591261625243</v>
      </c>
    </row>
    <row r="63" spans="1:15">
      <c r="A63" t="s">
        <v>314</v>
      </c>
      <c r="B63" t="s">
        <v>39</v>
      </c>
      <c r="C63" t="s">
        <v>436</v>
      </c>
      <c r="D63">
        <v>19</v>
      </c>
      <c r="E63">
        <v>8</v>
      </c>
      <c r="F63">
        <v>27</v>
      </c>
      <c r="G63" s="44">
        <f t="shared" si="0"/>
        <v>5.5393586005830908</v>
      </c>
      <c r="H63" s="44">
        <f t="shared" si="1"/>
        <v>2.3323615160349855</v>
      </c>
      <c r="I63" s="44">
        <f t="shared" si="2"/>
        <v>7.8717201166180768</v>
      </c>
      <c r="J63">
        <f t="shared" si="3"/>
        <v>74</v>
      </c>
      <c r="K63">
        <f>IF(B63="Air Force",'Air Force'!$F$9,IF(B63="Albany",Albany!$F$9,IF(B63="Detroit",Detroit!$F$9,IF(B63="Binghamton",Binghamton!$F$9,IF(B63="Hartford",Hartford!$F$9,IF(B63="Stony Brook",'Stony Brook'!$F$9,IF(B63="UMBC",UMBC!$F$9,IF(B63="Vermont",Vermont!$F$9,IF(B63="Duke",Duke!$F$9,IF(B63="Maryland",Maryland!$F$9,IF(B63="North Carolina",'North Carolina'!$F$9,IF(B63="Virginia",Virginia!$F$9,IF(B63="Georgetown",Georgetown!$F$9,IF(B63="Notre Dame",'Notre Dame'!$F$9,IF(B63="Providence",Providence!$F$9,IF(B63="Rutgers",Rutgers!$F$9,IF(B63="St. Johns",'St. Johns'!$F$9,IF(B63="Syracuse",Syracuse!$F$9,IF(B63="Villanova",Villanova!$F$9,IF(B63="Drexel",Drexel!$F$9,IF(B63="Hofstra",Hofstra!$F$9,IF(B63="Penn State",'Penn State'!$F$9,IF(B63="Delaware",Delaware!$F$9,IF(B63="Massachusetts",Massachusetts!$F$9,IF(B63="Bellarmine",Bellarmine!$F$9,IF(B63="Fairfield",Fairfield!$F$9,IF(B63="Hobart",Hobart!$F$9,IF(B63="Loyola",Loyola!$F$9,IF(B63="Ohio State",'Ohio State'!$F$9,IF(B63="Denver",Denver!$F$9,IF(B63="Johns Hopkins",'Johns Hopkins'!$F$9,IF(B63="Mercer",Mercer!$F$9,IF(B63="Michigan",Michigan!$F$9,IF(B63="Brown",Brown!$F$9,IF(B63="Cornell",Cornell!$F$9,IF(B63="Dartmouth",Dartmouth!$F$9,IF(B63="Harvard",Harvard!$F$9,IF(B63="Pennsylvania",Pennsylvania!$F$9,IF(B63="Princeton",Princeton!$F$9,IF(B63="Yale",Yale!$F$9,IF(B63="Canisius",Canisius!$F$9,IF(B63="Jacksonville",Jacksonville!$F$9,IF(B63="Manhattan",Manhattan!$F$9,IF(B63="Marist",Marist!$F$9,IF(B63="St. Josephs",'St. Josephs'!$F$9,IF(B63="Siena",Siena!$F$9,IF(B63="VMI",VMI!$F$9,IF(B63="Bryant",Bryant!$F$9,IF(B63="Mt. St. Marys",'Mount St. Marys'!$F$9,IF(B63="Quinnipiac",Quinnipiac!$F$9,IF(B63="Robert Morris",'Robert Morris'!$F$9,IF(B63="Sacred Heart",'Sacred Heart'!$F$9,IF(B63="Wagner",Wagner!$F$9,IF(B63="Army",Army!$F$9,IF(B63="Bucknell",Bucknell!$F$9,IF(B63="Colgate",Colgate!$F$9,IF(B63="Towson",Towson!$F$9,IF(B63="Holy Cross",'Holy Cross'!$F$9,IF(B63="Lafayette",Lafayette!$F$9,IF(B63="Lehigh",Lehigh!$F$9,IF(B63="Navy",Navy!$F$9,0)))))))))))))))))))))))))))))))))))))))))))))))))))))))))))))</f>
        <v>343</v>
      </c>
      <c r="L63" s="19">
        <f t="shared" si="4"/>
        <v>8.7677749767611139</v>
      </c>
      <c r="M63">
        <f t="shared" si="5"/>
        <v>57</v>
      </c>
      <c r="N63" s="19">
        <f>'Efficiency Adjustment'!$B$66</f>
        <v>29.429229830436125</v>
      </c>
      <c r="O63" s="19">
        <f>IF(B63="Air Force",'Air Force'!$C$71,IF(B63="Albany",Albany!$C$71,IF(B63="Detroit",Detroit!$C$71,IF(B63="Binghamton",Binghamton!$C$71,IF(B63="Hartford",Hartford!$C$71,IF(B63="Stony Brook",'Stony Brook'!$C$71,IF(B63="UMBC",UMBC!$C$71,IF(B63="Vermont",Vermont!$C$71,IF(B63="Duke",Duke!$C$71,IF(B63="Maryland",Maryland!$C$71,IF(B63="North Carolina",'North Carolina'!$C$71,IF(B63="Virginia",Virginia!$C$71,IF(B63="Georgetown",Georgetown!$C$71,IF(B63="Notre Dame",'Notre Dame'!$C$71,IF(B63="Providence",Providence!$C$71,IF(B63="Rutgers",Rutgers!$C$71,IF(B63="St. Johns",'St. Johns'!$C$71,IF(B63="Syracuse",Syracuse!$C$71,IF(B63="Villanova",Villanova!$C$71,IF(B63="Drexel",Drexel!$C$71,IF(B63="Hofstra",Hofstra!$C$71,IF(B63="Penn State",'Penn State'!$C$71,IF(B63="Delaware",Delaware!$C$71,IF(B63="Massachusetts",Massachusetts!$C$71,IF(B63="Bellarmine",Bellarmine!$C$71,IF(B63="Fairfield",Fairfield!$C$71,IF(B63="Hobart",Hobart!$C$71,IF(B63="Loyola",Loyola!$C$71,IF(B63="Ohio State",'Ohio State'!$C$71,IF(B63="Denver",Denver!$C$71,IF(B63="Johns Hopkins",'Johns Hopkins'!$C$71,IF(B63="Mercer",Mercer!$C$71,IF(B63="Michigan",Michigan!$C$71,IF(B63="Brown",Brown!$C$71,IF(B63="Cornell",Cornell!$C$71,IF(B63="Dartmouth",Dartmouth!$C$71,IF(B63="Harvard",Harvard!$C$71,IF(B63="Pennsylvania",Pennsylvania!$C$71,IF(B63="Princeton",Princeton!$C$71,IF(B63="Yale",Yale!$C$71,IF(B63="Canisius",Canisius!$C$71,IF(B63="Jacksonville",Jacksonville!$C$71,IF(B63="Manhattan",Manhattan!$C$71,IF(B63="Marist",Marist!$C$71,IF(B63="St. Josephs",'St. Josephs'!$C$71,IF(B63="Siena",Siena!$C$71,IF(B63="VMI",VMI!$C$71,IF(B63="Bryant",Bryant!$C$71,IF(B63="Mt. St. Marys",'Mount St. Marys'!$C$71,IF(B63="Quinnipiac",Quinnipiac!$C$71,IF(B63="Robert Morris",'Robert Morris'!$C$71,IF(B63="Sacred Heart",'Sacred Heart'!$C$71,IF(B63="Wagner",Wagner!$C$71,IF(B63="Army",Army!$C$71,IF(B63="Bucknell",Bucknell!$C$71,IF(B63="Colgate",Colgate!$C$71,IF(B63="Towson",Towson!$C$71,IF(B63="Holy Cross",'Holy Cross'!$C$71,IF(B63="Lafayette",Lafayette!$C$71,IF(B63="Lehigh",Lehigh!$C$71,IF(B63="Navy",Navy!$C$71,0)))))))))))))))))))))))))))))))))))))))))))))))))))))))))))))</f>
        <v>26.421601955664855</v>
      </c>
    </row>
    <row r="64" spans="1:15">
      <c r="A64" t="s">
        <v>427</v>
      </c>
      <c r="B64" t="s">
        <v>51</v>
      </c>
      <c r="C64" t="s">
        <v>436</v>
      </c>
      <c r="D64">
        <v>14</v>
      </c>
      <c r="E64">
        <v>12</v>
      </c>
      <c r="F64">
        <v>26</v>
      </c>
      <c r="G64" s="44">
        <f t="shared" si="0"/>
        <v>4.0462427745664744</v>
      </c>
      <c r="H64" s="44">
        <f t="shared" si="1"/>
        <v>3.4682080924855487</v>
      </c>
      <c r="I64" s="44">
        <f t="shared" si="2"/>
        <v>7.5144508670520231</v>
      </c>
      <c r="J64">
        <f t="shared" si="3"/>
        <v>86</v>
      </c>
      <c r="K64">
        <f>IF(B64="Air Force",'Air Force'!$F$9,IF(B64="Albany",Albany!$F$9,IF(B64="Detroit",Detroit!$F$9,IF(B64="Binghamton",Binghamton!$F$9,IF(B64="Hartford",Hartford!$F$9,IF(B64="Stony Brook",'Stony Brook'!$F$9,IF(B64="UMBC",UMBC!$F$9,IF(B64="Vermont",Vermont!$F$9,IF(B64="Duke",Duke!$F$9,IF(B64="Maryland",Maryland!$F$9,IF(B64="North Carolina",'North Carolina'!$F$9,IF(B64="Virginia",Virginia!$F$9,IF(B64="Georgetown",Georgetown!$F$9,IF(B64="Notre Dame",'Notre Dame'!$F$9,IF(B64="Providence",Providence!$F$9,IF(B64="Rutgers",Rutgers!$F$9,IF(B64="St. Johns",'St. Johns'!$F$9,IF(B64="Syracuse",Syracuse!$F$9,IF(B64="Villanova",Villanova!$F$9,IF(B64="Drexel",Drexel!$F$9,IF(B64="Hofstra",Hofstra!$F$9,IF(B64="Penn State",'Penn State'!$F$9,IF(B64="Delaware",Delaware!$F$9,IF(B64="Massachusetts",Massachusetts!$F$9,IF(B64="Bellarmine",Bellarmine!$F$9,IF(B64="Fairfield",Fairfield!$F$9,IF(B64="Hobart",Hobart!$F$9,IF(B64="Loyola",Loyola!$F$9,IF(B64="Ohio State",'Ohio State'!$F$9,IF(B64="Denver",Denver!$F$9,IF(B64="Johns Hopkins",'Johns Hopkins'!$F$9,IF(B64="Mercer",Mercer!$F$9,IF(B64="Michigan",Michigan!$F$9,IF(B64="Brown",Brown!$F$9,IF(B64="Cornell",Cornell!$F$9,IF(B64="Dartmouth",Dartmouth!$F$9,IF(B64="Harvard",Harvard!$F$9,IF(B64="Pennsylvania",Pennsylvania!$F$9,IF(B64="Princeton",Princeton!$F$9,IF(B64="Yale",Yale!$F$9,IF(B64="Canisius",Canisius!$F$9,IF(B64="Jacksonville",Jacksonville!$F$9,IF(B64="Manhattan",Manhattan!$F$9,IF(B64="Marist",Marist!$F$9,IF(B64="St. Josephs",'St. Josephs'!$F$9,IF(B64="Siena",Siena!$F$9,IF(B64="VMI",VMI!$F$9,IF(B64="Bryant",Bryant!$F$9,IF(B64="Mt. St. Marys",'Mount St. Marys'!$F$9,IF(B64="Quinnipiac",Quinnipiac!$F$9,IF(B64="Robert Morris",'Robert Morris'!$F$9,IF(B64="Sacred Heart",'Sacred Heart'!$F$9,IF(B64="Wagner",Wagner!$F$9,IF(B64="Army",Army!$F$9,IF(B64="Bucknell",Bucknell!$F$9,IF(B64="Colgate",Colgate!$F$9,IF(B64="Towson",Towson!$F$9,IF(B64="Holy Cross",'Holy Cross'!$F$9,IF(B64="Lafayette",Lafayette!$F$9,IF(B64="Lehigh",Lehigh!$F$9,IF(B64="Navy",Navy!$F$9,0)))))))))))))))))))))))))))))))))))))))))))))))))))))))))))))</f>
        <v>346</v>
      </c>
      <c r="L64" s="19">
        <f t="shared" si="4"/>
        <v>7.9995866082769567</v>
      </c>
      <c r="M64">
        <f t="shared" si="5"/>
        <v>73</v>
      </c>
      <c r="N64" s="19">
        <f>'Efficiency Adjustment'!$B$66</f>
        <v>29.429229830436125</v>
      </c>
      <c r="O64" s="19">
        <f>IF(B64="Air Force",'Air Force'!$C$71,IF(B64="Albany",Albany!$C$71,IF(B64="Detroit",Detroit!$C$71,IF(B64="Binghamton",Binghamton!$C$71,IF(B64="Hartford",Hartford!$C$71,IF(B64="Stony Brook",'Stony Brook'!$C$71,IF(B64="UMBC",UMBC!$C$71,IF(B64="Vermont",Vermont!$C$71,IF(B64="Duke",Duke!$C$71,IF(B64="Maryland",Maryland!$C$71,IF(B64="North Carolina",'North Carolina'!$C$71,IF(B64="Virginia",Virginia!$C$71,IF(B64="Georgetown",Georgetown!$C$71,IF(B64="Notre Dame",'Notre Dame'!$C$71,IF(B64="Providence",Providence!$C$71,IF(B64="Rutgers",Rutgers!$C$71,IF(B64="St. Johns",'St. Johns'!$C$71,IF(B64="Syracuse",Syracuse!$C$71,IF(B64="Villanova",Villanova!$C$71,IF(B64="Drexel",Drexel!$C$71,IF(B64="Hofstra",Hofstra!$C$71,IF(B64="Penn State",'Penn State'!$C$71,IF(B64="Delaware",Delaware!$C$71,IF(B64="Massachusetts",Massachusetts!$C$71,IF(B64="Bellarmine",Bellarmine!$C$71,IF(B64="Fairfield",Fairfield!$C$71,IF(B64="Hobart",Hobart!$C$71,IF(B64="Loyola",Loyola!$C$71,IF(B64="Ohio State",'Ohio State'!$C$71,IF(B64="Denver",Denver!$C$71,IF(B64="Johns Hopkins",'Johns Hopkins'!$C$71,IF(B64="Mercer",Mercer!$C$71,IF(B64="Michigan",Michigan!$C$71,IF(B64="Brown",Brown!$C$71,IF(B64="Cornell",Cornell!$C$71,IF(B64="Dartmouth",Dartmouth!$C$71,IF(B64="Harvard",Harvard!$C$71,IF(B64="Pennsylvania",Pennsylvania!$C$71,IF(B64="Princeton",Princeton!$C$71,IF(B64="Yale",Yale!$C$71,IF(B64="Canisius",Canisius!$C$71,IF(B64="Jacksonville",Jacksonville!$C$71,IF(B64="Manhattan",Manhattan!$C$71,IF(B64="Marist",Marist!$C$71,IF(B64="St. Josephs",'St. Josephs'!$C$71,IF(B64="Siena",Siena!$C$71,IF(B64="VMI",VMI!$C$71,IF(B64="Bryant",Bryant!$C$71,IF(B64="Mt. St. Marys",'Mount St. Marys'!$C$71,IF(B64="Quinnipiac",Quinnipiac!$C$71,IF(B64="Robert Morris",'Robert Morris'!$C$71,IF(B64="Sacred Heart",'Sacred Heart'!$C$71,IF(B64="Wagner",Wagner!$C$71,IF(B64="Army",Army!$C$71,IF(B64="Bucknell",Bucknell!$C$71,IF(B64="Colgate",Colgate!$C$71,IF(B64="Towson",Towson!$C$71,IF(B64="Holy Cross",'Holy Cross'!$C$71,IF(B64="Lafayette",Lafayette!$C$71,IF(B64="Lehigh",Lehigh!$C$71,IF(B64="Navy",Navy!$C$71,0)))))))))))))))))))))))))))))))))))))))))))))))))))))))))))))</f>
        <v>27.644491202480605</v>
      </c>
    </row>
    <row r="65" spans="1:15">
      <c r="A65" t="s">
        <v>396</v>
      </c>
      <c r="B65" t="s">
        <v>24</v>
      </c>
      <c r="C65" t="s">
        <v>434</v>
      </c>
      <c r="D65">
        <v>23</v>
      </c>
      <c r="E65">
        <v>10</v>
      </c>
      <c r="F65">
        <v>33</v>
      </c>
      <c r="G65" s="44">
        <f t="shared" si="0"/>
        <v>6.4788732394366191</v>
      </c>
      <c r="H65" s="44">
        <f t="shared" si="1"/>
        <v>2.8169014084507045</v>
      </c>
      <c r="I65" s="44">
        <f t="shared" si="2"/>
        <v>9.295774647887324</v>
      </c>
      <c r="J65">
        <f t="shared" si="3"/>
        <v>47</v>
      </c>
      <c r="K65">
        <f>IF(B65="Air Force",'Air Force'!$F$9,IF(B65="Albany",Albany!$F$9,IF(B65="Detroit",Detroit!$F$9,IF(B65="Binghamton",Binghamton!$F$9,IF(B65="Hartford",Hartford!$F$9,IF(B65="Stony Brook",'Stony Brook'!$F$9,IF(B65="UMBC",UMBC!$F$9,IF(B65="Vermont",Vermont!$F$9,IF(B65="Duke",Duke!$F$9,IF(B65="Maryland",Maryland!$F$9,IF(B65="North Carolina",'North Carolina'!$F$9,IF(B65="Virginia",Virginia!$F$9,IF(B65="Georgetown",Georgetown!$F$9,IF(B65="Notre Dame",'Notre Dame'!$F$9,IF(B65="Providence",Providence!$F$9,IF(B65="Rutgers",Rutgers!$F$9,IF(B65="St. Johns",'St. Johns'!$F$9,IF(B65="Syracuse",Syracuse!$F$9,IF(B65="Villanova",Villanova!$F$9,IF(B65="Drexel",Drexel!$F$9,IF(B65="Hofstra",Hofstra!$F$9,IF(B65="Penn State",'Penn State'!$F$9,IF(B65="Delaware",Delaware!$F$9,IF(B65="Massachusetts",Massachusetts!$F$9,IF(B65="Bellarmine",Bellarmine!$F$9,IF(B65="Fairfield",Fairfield!$F$9,IF(B65="Hobart",Hobart!$F$9,IF(B65="Loyola",Loyola!$F$9,IF(B65="Ohio State",'Ohio State'!$F$9,IF(B65="Denver",Denver!$F$9,IF(B65="Johns Hopkins",'Johns Hopkins'!$F$9,IF(B65="Mercer",Mercer!$F$9,IF(B65="Michigan",Michigan!$F$9,IF(B65="Brown",Brown!$F$9,IF(B65="Cornell",Cornell!$F$9,IF(B65="Dartmouth",Dartmouth!$F$9,IF(B65="Harvard",Harvard!$F$9,IF(B65="Pennsylvania",Pennsylvania!$F$9,IF(B65="Princeton",Princeton!$F$9,IF(B65="Yale",Yale!$F$9,IF(B65="Canisius",Canisius!$F$9,IF(B65="Jacksonville",Jacksonville!$F$9,IF(B65="Manhattan",Manhattan!$F$9,IF(B65="Marist",Marist!$F$9,IF(B65="St. Josephs",'St. Josephs'!$F$9,IF(B65="Siena",Siena!$F$9,IF(B65="VMI",VMI!$F$9,IF(B65="Bryant",Bryant!$F$9,IF(B65="Mt. St. Marys",'Mount St. Marys'!$F$9,IF(B65="Quinnipiac",Quinnipiac!$F$9,IF(B65="Robert Morris",'Robert Morris'!$F$9,IF(B65="Sacred Heart",'Sacred Heart'!$F$9,IF(B65="Wagner",Wagner!$F$9,IF(B65="Army",Army!$F$9,IF(B65="Bucknell",Bucknell!$F$9,IF(B65="Colgate",Colgate!$F$9,IF(B65="Towson",Towson!$F$9,IF(B65="Holy Cross",'Holy Cross'!$F$9,IF(B65="Lafayette",Lafayette!$F$9,IF(B65="Lehigh",Lehigh!$F$9,IF(B65="Navy",Navy!$F$9,0)))))))))))))))))))))))))))))))))))))))))))))))))))))))))))))</f>
        <v>355</v>
      </c>
      <c r="L65" s="19">
        <f t="shared" si="4"/>
        <v>8.5574110179486222</v>
      </c>
      <c r="M65">
        <f t="shared" si="5"/>
        <v>62</v>
      </c>
      <c r="N65" s="19">
        <f>'Efficiency Adjustment'!$B$66</f>
        <v>29.429229830436125</v>
      </c>
      <c r="O65" s="19">
        <f>IF(B65="Air Force",'Air Force'!$C$71,IF(B65="Albany",Albany!$C$71,IF(B65="Detroit",Detroit!$C$71,IF(B65="Binghamton",Binghamton!$C$71,IF(B65="Hartford",Hartford!$C$71,IF(B65="Stony Brook",'Stony Brook'!$C$71,IF(B65="UMBC",UMBC!$C$71,IF(B65="Vermont",Vermont!$C$71,IF(B65="Duke",Duke!$C$71,IF(B65="Maryland",Maryland!$C$71,IF(B65="North Carolina",'North Carolina'!$C$71,IF(B65="Virginia",Virginia!$C$71,IF(B65="Georgetown",Georgetown!$C$71,IF(B65="Notre Dame",'Notre Dame'!$C$71,IF(B65="Providence",Providence!$C$71,IF(B65="Rutgers",Rutgers!$C$71,IF(B65="St. Johns",'St. Johns'!$C$71,IF(B65="Syracuse",Syracuse!$C$71,IF(B65="Villanova",Villanova!$C$71,IF(B65="Drexel",Drexel!$C$71,IF(B65="Hofstra",Hofstra!$C$71,IF(B65="Penn State",'Penn State'!$C$71,IF(B65="Delaware",Delaware!$C$71,IF(B65="Massachusetts",Massachusetts!$C$71,IF(B65="Bellarmine",Bellarmine!$C$71,IF(B65="Fairfield",Fairfield!$C$71,IF(B65="Hobart",Hobart!$C$71,IF(B65="Loyola",Loyola!$C$71,IF(B65="Ohio State",'Ohio State'!$C$71,IF(B65="Denver",Denver!$C$71,IF(B65="Johns Hopkins",'Johns Hopkins'!$C$71,IF(B65="Mercer",Mercer!$C$71,IF(B65="Michigan",Michigan!$C$71,IF(B65="Brown",Brown!$C$71,IF(B65="Cornell",Cornell!$C$71,IF(B65="Dartmouth",Dartmouth!$C$71,IF(B65="Harvard",Harvard!$C$71,IF(B65="Pennsylvania",Pennsylvania!$C$71,IF(B65="Princeton",Princeton!$C$71,IF(B65="Yale",Yale!$C$71,IF(B65="Canisius",Canisius!$C$71,IF(B65="Jacksonville",Jacksonville!$C$71,IF(B65="Manhattan",Manhattan!$C$71,IF(B65="Marist",Marist!$C$71,IF(B65="St. Josephs",'St. Josephs'!$C$71,IF(B65="Siena",Siena!$C$71,IF(B65="VMI",VMI!$C$71,IF(B65="Bryant",Bryant!$C$71,IF(B65="Mt. St. Marys",'Mount St. Marys'!$C$71,IF(B65="Quinnipiac",Quinnipiac!$C$71,IF(B65="Robert Morris",'Robert Morris'!$C$71,IF(B65="Sacred Heart",'Sacred Heart'!$C$71,IF(B65="Wagner",Wagner!$C$71,IF(B65="Army",Army!$C$71,IF(B65="Bucknell",Bucknell!$C$71,IF(B65="Colgate",Colgate!$C$71,IF(B65="Towson",Towson!$C$71,IF(B65="Holy Cross",'Holy Cross'!$C$71,IF(B65="Lafayette",Lafayette!$C$71,IF(B65="Lehigh",Lehigh!$C$71,IF(B65="Navy",Navy!$C$71,0)))))))))))))))))))))))))))))))))))))))))))))))))))))))))))))</f>
        <v>31.968487664181051</v>
      </c>
    </row>
    <row r="66" spans="1:15">
      <c r="A66" t="s">
        <v>449</v>
      </c>
      <c r="B66" t="s">
        <v>54</v>
      </c>
      <c r="C66" t="s">
        <v>437</v>
      </c>
      <c r="D66">
        <v>22</v>
      </c>
      <c r="E66">
        <v>4</v>
      </c>
      <c r="F66">
        <v>26</v>
      </c>
      <c r="G66" s="44">
        <f t="shared" si="0"/>
        <v>7.2131147540983616</v>
      </c>
      <c r="H66" s="44">
        <f t="shared" si="1"/>
        <v>1.3114754098360655</v>
      </c>
      <c r="I66" s="44">
        <f t="shared" si="2"/>
        <v>8.524590163934425</v>
      </c>
      <c r="J66">
        <f t="shared" si="3"/>
        <v>60</v>
      </c>
      <c r="K66">
        <f>IF(B66="Air Force",'Air Force'!$F$9,IF(B66="Albany",Albany!$F$9,IF(B66="Detroit",Detroit!$F$9,IF(B66="Binghamton",Binghamton!$F$9,IF(B66="Hartford",Hartford!$F$9,IF(B66="Stony Brook",'Stony Brook'!$F$9,IF(B66="UMBC",UMBC!$F$9,IF(B66="Vermont",Vermont!$F$9,IF(B66="Duke",Duke!$F$9,IF(B66="Maryland",Maryland!$F$9,IF(B66="North Carolina",'North Carolina'!$F$9,IF(B66="Virginia",Virginia!$F$9,IF(B66="Georgetown",Georgetown!$F$9,IF(B66="Notre Dame",'Notre Dame'!$F$9,IF(B66="Providence",Providence!$F$9,IF(B66="Rutgers",Rutgers!$F$9,IF(B66="St. Johns",'St. Johns'!$F$9,IF(B66="Syracuse",Syracuse!$F$9,IF(B66="Villanova",Villanova!$F$9,IF(B66="Drexel",Drexel!$F$9,IF(B66="Hofstra",Hofstra!$F$9,IF(B66="Penn State",'Penn State'!$F$9,IF(B66="Delaware",Delaware!$F$9,IF(B66="Massachusetts",Massachusetts!$F$9,IF(B66="Bellarmine",Bellarmine!$F$9,IF(B66="Fairfield",Fairfield!$F$9,IF(B66="Hobart",Hobart!$F$9,IF(B66="Loyola",Loyola!$F$9,IF(B66="Ohio State",'Ohio State'!$F$9,IF(B66="Denver",Denver!$F$9,IF(B66="Johns Hopkins",'Johns Hopkins'!$F$9,IF(B66="Mercer",Mercer!$F$9,IF(B66="Michigan",Michigan!$F$9,IF(B66="Brown",Brown!$F$9,IF(B66="Cornell",Cornell!$F$9,IF(B66="Dartmouth",Dartmouth!$F$9,IF(B66="Harvard",Harvard!$F$9,IF(B66="Pennsylvania",Pennsylvania!$F$9,IF(B66="Princeton",Princeton!$F$9,IF(B66="Yale",Yale!$F$9,IF(B66="Canisius",Canisius!$F$9,IF(B66="Jacksonville",Jacksonville!$F$9,IF(B66="Manhattan",Manhattan!$F$9,IF(B66="Marist",Marist!$F$9,IF(B66="St. Josephs",'St. Josephs'!$F$9,IF(B66="Siena",Siena!$F$9,IF(B66="VMI",VMI!$F$9,IF(B66="Bryant",Bryant!$F$9,IF(B66="Mt. St. Marys",'Mount St. Marys'!$F$9,IF(B66="Quinnipiac",Quinnipiac!$F$9,IF(B66="Robert Morris",'Robert Morris'!$F$9,IF(B66="Sacred Heart",'Sacred Heart'!$F$9,IF(B66="Wagner",Wagner!$F$9,IF(B66="Army",Army!$F$9,IF(B66="Bucknell",Bucknell!$F$9,IF(B66="Colgate",Colgate!$F$9,IF(B66="Towson",Towson!$F$9,IF(B66="Holy Cross",'Holy Cross'!$F$9,IF(B66="Lafayette",Lafayette!$F$9,IF(B66="Lehigh",Lehigh!$F$9,IF(B66="Navy",Navy!$F$9,0)))))))))))))))))))))))))))))))))))))))))))))))))))))))))))))</f>
        <v>305</v>
      </c>
      <c r="L66" s="19">
        <f t="shared" si="4"/>
        <v>8.559111124745499</v>
      </c>
      <c r="M66">
        <f t="shared" si="5"/>
        <v>61</v>
      </c>
      <c r="N66" s="19">
        <f>'Efficiency Adjustment'!$B$66</f>
        <v>29.429229830436125</v>
      </c>
      <c r="O66" s="19">
        <f>IF(B66="Air Force",'Air Force'!$C$71,IF(B66="Albany",Albany!$C$71,IF(B66="Detroit",Detroit!$C$71,IF(B66="Binghamton",Binghamton!$C$71,IF(B66="Hartford",Hartford!$C$71,IF(B66="Stony Brook",'Stony Brook'!$C$71,IF(B66="UMBC",UMBC!$C$71,IF(B66="Vermont",Vermont!$C$71,IF(B66="Duke",Duke!$C$71,IF(B66="Maryland",Maryland!$C$71,IF(B66="North Carolina",'North Carolina'!$C$71,IF(B66="Virginia",Virginia!$C$71,IF(B66="Georgetown",Georgetown!$C$71,IF(B66="Notre Dame",'Notre Dame'!$C$71,IF(B66="Providence",Providence!$C$71,IF(B66="Rutgers",Rutgers!$C$71,IF(B66="St. Johns",'St. Johns'!$C$71,IF(B66="Syracuse",Syracuse!$C$71,IF(B66="Villanova",Villanova!$C$71,IF(B66="Drexel",Drexel!$C$71,IF(B66="Hofstra",Hofstra!$C$71,IF(B66="Penn State",'Penn State'!$C$71,IF(B66="Delaware",Delaware!$C$71,IF(B66="Massachusetts",Massachusetts!$C$71,IF(B66="Bellarmine",Bellarmine!$C$71,IF(B66="Fairfield",Fairfield!$C$71,IF(B66="Hobart",Hobart!$C$71,IF(B66="Loyola",Loyola!$C$71,IF(B66="Ohio State",'Ohio State'!$C$71,IF(B66="Denver",Denver!$C$71,IF(B66="Johns Hopkins",'Johns Hopkins'!$C$71,IF(B66="Mercer",Mercer!$C$71,IF(B66="Michigan",Michigan!$C$71,IF(B66="Brown",Brown!$C$71,IF(B66="Cornell",Cornell!$C$71,IF(B66="Dartmouth",Dartmouth!$C$71,IF(B66="Harvard",Harvard!$C$71,IF(B66="Pennsylvania",Pennsylvania!$C$71,IF(B66="Princeton",Princeton!$C$71,IF(B66="Yale",Yale!$C$71,IF(B66="Canisius",Canisius!$C$71,IF(B66="Jacksonville",Jacksonville!$C$71,IF(B66="Manhattan",Manhattan!$C$71,IF(B66="Marist",Marist!$C$71,IF(B66="St. Josephs",'St. Josephs'!$C$71,IF(B66="Siena",Siena!$C$71,IF(B66="VMI",VMI!$C$71,IF(B66="Bryant",Bryant!$C$71,IF(B66="Mt. St. Marys",'Mount St. Marys'!$C$71,IF(B66="Quinnipiac",Quinnipiac!$C$71,IF(B66="Robert Morris",'Robert Morris'!$C$71,IF(B66="Sacred Heart",'Sacred Heart'!$C$71,IF(B66="Wagner",Wagner!$C$71,IF(B66="Army",Army!$C$71,IF(B66="Bucknell",Bucknell!$C$71,IF(B66="Colgate",Colgate!$C$71,IF(B66="Towson",Towson!$C$71,IF(B66="Holy Cross",'Holy Cross'!$C$71,IF(B66="Lafayette",Lafayette!$C$71,IF(B66="Lehigh",Lehigh!$C$71,IF(B66="Navy",Navy!$C$71,0)))))))))))))))))))))))))))))))))))))))))))))))))))))))))))))</f>
        <v>29.310534644117137</v>
      </c>
    </row>
    <row r="67" spans="1:15">
      <c r="A67" t="s">
        <v>267</v>
      </c>
      <c r="B67" t="s">
        <v>49</v>
      </c>
      <c r="C67" t="s">
        <v>437</v>
      </c>
      <c r="D67">
        <v>9</v>
      </c>
      <c r="E67">
        <v>16</v>
      </c>
      <c r="F67">
        <v>25</v>
      </c>
      <c r="G67" s="44">
        <f t="shared" si="0"/>
        <v>3.125</v>
      </c>
      <c r="H67" s="44">
        <f t="shared" si="1"/>
        <v>5.5555555555555554</v>
      </c>
      <c r="I67" s="44">
        <f t="shared" si="2"/>
        <v>8.6805555555555554</v>
      </c>
      <c r="J67">
        <f t="shared" si="3"/>
        <v>58</v>
      </c>
      <c r="K67">
        <f>IF(B67="Air Force",'Air Force'!$F$9,IF(B67="Albany",Albany!$F$9,IF(B67="Detroit",Detroit!$F$9,IF(B67="Binghamton",Binghamton!$F$9,IF(B67="Hartford",Hartford!$F$9,IF(B67="Stony Brook",'Stony Brook'!$F$9,IF(B67="UMBC",UMBC!$F$9,IF(B67="Vermont",Vermont!$F$9,IF(B67="Duke",Duke!$F$9,IF(B67="Maryland",Maryland!$F$9,IF(B67="North Carolina",'North Carolina'!$F$9,IF(B67="Virginia",Virginia!$F$9,IF(B67="Georgetown",Georgetown!$F$9,IF(B67="Notre Dame",'Notre Dame'!$F$9,IF(B67="Providence",Providence!$F$9,IF(B67="Rutgers",Rutgers!$F$9,IF(B67="St. Johns",'St. Johns'!$F$9,IF(B67="Syracuse",Syracuse!$F$9,IF(B67="Villanova",Villanova!$F$9,IF(B67="Drexel",Drexel!$F$9,IF(B67="Hofstra",Hofstra!$F$9,IF(B67="Penn State",'Penn State'!$F$9,IF(B67="Delaware",Delaware!$F$9,IF(B67="Massachusetts",Massachusetts!$F$9,IF(B67="Bellarmine",Bellarmine!$F$9,IF(B67="Fairfield",Fairfield!$F$9,IF(B67="Hobart",Hobart!$F$9,IF(B67="Loyola",Loyola!$F$9,IF(B67="Ohio State",'Ohio State'!$F$9,IF(B67="Denver",Denver!$F$9,IF(B67="Johns Hopkins",'Johns Hopkins'!$F$9,IF(B67="Mercer",Mercer!$F$9,IF(B67="Michigan",Michigan!$F$9,IF(B67="Brown",Brown!$F$9,IF(B67="Cornell",Cornell!$F$9,IF(B67="Dartmouth",Dartmouth!$F$9,IF(B67="Harvard",Harvard!$F$9,IF(B67="Pennsylvania",Pennsylvania!$F$9,IF(B67="Princeton",Princeton!$F$9,IF(B67="Yale",Yale!$F$9,IF(B67="Canisius",Canisius!$F$9,IF(B67="Jacksonville",Jacksonville!$F$9,IF(B67="Manhattan",Manhattan!$F$9,IF(B67="Marist",Marist!$F$9,IF(B67="St. Josephs",'St. Josephs'!$F$9,IF(B67="Siena",Siena!$F$9,IF(B67="VMI",VMI!$F$9,IF(B67="Bryant",Bryant!$F$9,IF(B67="Mt. St. Marys",'Mount St. Marys'!$F$9,IF(B67="Quinnipiac",Quinnipiac!$F$9,IF(B67="Robert Morris",'Robert Morris'!$F$9,IF(B67="Sacred Heart",'Sacred Heart'!$F$9,IF(B67="Wagner",Wagner!$F$9,IF(B67="Army",Army!$F$9,IF(B67="Bucknell",Bucknell!$F$9,IF(B67="Colgate",Colgate!$F$9,IF(B67="Towson",Towson!$F$9,IF(B67="Holy Cross",'Holy Cross'!$F$9,IF(B67="Lafayette",Lafayette!$F$9,IF(B67="Lehigh",Lehigh!$F$9,IF(B67="Navy",Navy!$F$9,0)))))))))))))))))))))))))))))))))))))))))))))))))))))))))))))</f>
        <v>288</v>
      </c>
      <c r="L67" s="19">
        <f t="shared" si="4"/>
        <v>8.5979188134081888</v>
      </c>
      <c r="M67">
        <f t="shared" si="5"/>
        <v>60</v>
      </c>
      <c r="N67" s="19">
        <f>'Efficiency Adjustment'!$B$66</f>
        <v>29.429229830436125</v>
      </c>
      <c r="O67" s="19">
        <f>IF(B67="Air Force",'Air Force'!$C$71,IF(B67="Albany",Albany!$C$71,IF(B67="Detroit",Detroit!$C$71,IF(B67="Binghamton",Binghamton!$C$71,IF(B67="Hartford",Hartford!$C$71,IF(B67="Stony Brook",'Stony Brook'!$C$71,IF(B67="UMBC",UMBC!$C$71,IF(B67="Vermont",Vermont!$C$71,IF(B67="Duke",Duke!$C$71,IF(B67="Maryland",Maryland!$C$71,IF(B67="North Carolina",'North Carolina'!$C$71,IF(B67="Virginia",Virginia!$C$71,IF(B67="Georgetown",Georgetown!$C$71,IF(B67="Notre Dame",'Notre Dame'!$C$71,IF(B67="Providence",Providence!$C$71,IF(B67="Rutgers",Rutgers!$C$71,IF(B67="St. Johns",'St. Johns'!$C$71,IF(B67="Syracuse",Syracuse!$C$71,IF(B67="Villanova",Villanova!$C$71,IF(B67="Drexel",Drexel!$C$71,IF(B67="Hofstra",Hofstra!$C$71,IF(B67="Penn State",'Penn State'!$C$71,IF(B67="Delaware",Delaware!$C$71,IF(B67="Massachusetts",Massachusetts!$C$71,IF(B67="Bellarmine",Bellarmine!$C$71,IF(B67="Fairfield",Fairfield!$C$71,IF(B67="Hobart",Hobart!$C$71,IF(B67="Loyola",Loyola!$C$71,IF(B67="Ohio State",'Ohio State'!$C$71,IF(B67="Denver",Denver!$C$71,IF(B67="Johns Hopkins",'Johns Hopkins'!$C$71,IF(B67="Mercer",Mercer!$C$71,IF(B67="Michigan",Michigan!$C$71,IF(B67="Brown",Brown!$C$71,IF(B67="Cornell",Cornell!$C$71,IF(B67="Dartmouth",Dartmouth!$C$71,IF(B67="Harvard",Harvard!$C$71,IF(B67="Pennsylvania",Pennsylvania!$C$71,IF(B67="Princeton",Princeton!$C$71,IF(B67="Yale",Yale!$C$71,IF(B67="Canisius",Canisius!$C$71,IF(B67="Jacksonville",Jacksonville!$C$71,IF(B67="Manhattan",Manhattan!$C$71,IF(B67="Marist",Marist!$C$71,IF(B67="St. Josephs",'St. Josephs'!$C$71,IF(B67="Siena",Siena!$C$71,IF(B67="VMI",VMI!$C$71,IF(B67="Bryant",Bryant!$C$71,IF(B67="Mt. St. Marys",'Mount St. Marys'!$C$71,IF(B67="Quinnipiac",Quinnipiac!$C$71,IF(B67="Robert Morris",'Robert Morris'!$C$71,IF(B67="Sacred Heart",'Sacred Heart'!$C$71,IF(B67="Wagner",Wagner!$C$71,IF(B67="Army",Army!$C$71,IF(B67="Bucknell",Bucknell!$C$71,IF(B67="Colgate",Colgate!$C$71,IF(B67="Towson",Towson!$C$71,IF(B67="Holy Cross",'Holy Cross'!$C$71,IF(B67="Lafayette",Lafayette!$C$71,IF(B67="Lehigh",Lehigh!$C$71,IF(B67="Navy",Navy!$C$71,0)))))))))))))))))))))))))))))))))))))))))))))))))))))))))))))</f>
        <v>29.712081498365439</v>
      </c>
    </row>
    <row r="68" spans="1:15">
      <c r="A68" t="s">
        <v>421</v>
      </c>
      <c r="B68" t="s">
        <v>45</v>
      </c>
      <c r="C68" t="s">
        <v>435</v>
      </c>
      <c r="D68">
        <v>14</v>
      </c>
      <c r="E68">
        <v>14</v>
      </c>
      <c r="F68">
        <v>28</v>
      </c>
      <c r="G68" s="44">
        <f t="shared" si="0"/>
        <v>3.8147138964577656</v>
      </c>
      <c r="H68" s="44">
        <f t="shared" si="1"/>
        <v>3.8147138964577656</v>
      </c>
      <c r="I68" s="44">
        <f t="shared" si="2"/>
        <v>7.6294277929155312</v>
      </c>
      <c r="J68">
        <f t="shared" si="3"/>
        <v>83</v>
      </c>
      <c r="K68">
        <f>IF(B68="Air Force",'Air Force'!$F$9,IF(B68="Albany",Albany!$F$9,IF(B68="Detroit",Detroit!$F$9,IF(B68="Binghamton",Binghamton!$F$9,IF(B68="Hartford",Hartford!$F$9,IF(B68="Stony Brook",'Stony Brook'!$F$9,IF(B68="UMBC",UMBC!$F$9,IF(B68="Vermont",Vermont!$F$9,IF(B68="Duke",Duke!$F$9,IF(B68="Maryland",Maryland!$F$9,IF(B68="North Carolina",'North Carolina'!$F$9,IF(B68="Virginia",Virginia!$F$9,IF(B68="Georgetown",Georgetown!$F$9,IF(B68="Notre Dame",'Notre Dame'!$F$9,IF(B68="Providence",Providence!$F$9,IF(B68="Rutgers",Rutgers!$F$9,IF(B68="St. Johns",'St. Johns'!$F$9,IF(B68="Syracuse",Syracuse!$F$9,IF(B68="Villanova",Villanova!$F$9,IF(B68="Drexel",Drexel!$F$9,IF(B68="Hofstra",Hofstra!$F$9,IF(B68="Penn State",'Penn State'!$F$9,IF(B68="Delaware",Delaware!$F$9,IF(B68="Massachusetts",Massachusetts!$F$9,IF(B68="Bellarmine",Bellarmine!$F$9,IF(B68="Fairfield",Fairfield!$F$9,IF(B68="Hobart",Hobart!$F$9,IF(B68="Loyola",Loyola!$F$9,IF(B68="Ohio State",'Ohio State'!$F$9,IF(B68="Denver",Denver!$F$9,IF(B68="Johns Hopkins",'Johns Hopkins'!$F$9,IF(B68="Mercer",Mercer!$F$9,IF(B68="Michigan",Michigan!$F$9,IF(B68="Brown",Brown!$F$9,IF(B68="Cornell",Cornell!$F$9,IF(B68="Dartmouth",Dartmouth!$F$9,IF(B68="Harvard",Harvard!$F$9,IF(B68="Pennsylvania",Pennsylvania!$F$9,IF(B68="Princeton",Princeton!$F$9,IF(B68="Yale",Yale!$F$9,IF(B68="Canisius",Canisius!$F$9,IF(B68="Jacksonville",Jacksonville!$F$9,IF(B68="Manhattan",Manhattan!$F$9,IF(B68="Marist",Marist!$F$9,IF(B68="St. Josephs",'St. Josephs'!$F$9,IF(B68="Siena",Siena!$F$9,IF(B68="VMI",VMI!$F$9,IF(B68="Bryant",Bryant!$F$9,IF(B68="Mt. St. Marys",'Mount St. Marys'!$F$9,IF(B68="Quinnipiac",Quinnipiac!$F$9,IF(B68="Robert Morris",'Robert Morris'!$F$9,IF(B68="Sacred Heart",'Sacred Heart'!$F$9,IF(B68="Wagner",Wagner!$F$9,IF(B68="Army",Army!$F$9,IF(B68="Bucknell",Bucknell!$F$9,IF(B68="Colgate",Colgate!$F$9,IF(B68="Towson",Towson!$F$9,IF(B68="Holy Cross",'Holy Cross'!$F$9,IF(B68="Lafayette",Lafayette!$F$9,IF(B68="Lehigh",Lehigh!$F$9,IF(B68="Navy",Navy!$F$9,0)))))))))))))))))))))))))))))))))))))))))))))))))))))))))))))</f>
        <v>367</v>
      </c>
      <c r="L68" s="19">
        <f t="shared" si="4"/>
        <v>7.8731268390595197</v>
      </c>
      <c r="M68">
        <f t="shared" si="5"/>
        <v>75</v>
      </c>
      <c r="N68" s="19">
        <f>'Efficiency Adjustment'!$B$66</f>
        <v>29.429229830436125</v>
      </c>
      <c r="O68" s="19">
        <f>IF(B68="Air Force",'Air Force'!$C$71,IF(B68="Albany",Albany!$C$71,IF(B68="Detroit",Detroit!$C$71,IF(B68="Binghamton",Binghamton!$C$71,IF(B68="Hartford",Hartford!$C$71,IF(B68="Stony Brook",'Stony Brook'!$C$71,IF(B68="UMBC",UMBC!$C$71,IF(B68="Vermont",Vermont!$C$71,IF(B68="Duke",Duke!$C$71,IF(B68="Maryland",Maryland!$C$71,IF(B68="North Carolina",'North Carolina'!$C$71,IF(B68="Virginia",Virginia!$C$71,IF(B68="Georgetown",Georgetown!$C$71,IF(B68="Notre Dame",'Notre Dame'!$C$71,IF(B68="Providence",Providence!$C$71,IF(B68="Rutgers",Rutgers!$C$71,IF(B68="St. Johns",'St. Johns'!$C$71,IF(B68="Syracuse",Syracuse!$C$71,IF(B68="Villanova",Villanova!$C$71,IF(B68="Drexel",Drexel!$C$71,IF(B68="Hofstra",Hofstra!$C$71,IF(B68="Penn State",'Penn State'!$C$71,IF(B68="Delaware",Delaware!$C$71,IF(B68="Massachusetts",Massachusetts!$C$71,IF(B68="Bellarmine",Bellarmine!$C$71,IF(B68="Fairfield",Fairfield!$C$71,IF(B68="Hobart",Hobart!$C$71,IF(B68="Loyola",Loyola!$C$71,IF(B68="Ohio State",'Ohio State'!$C$71,IF(B68="Denver",Denver!$C$71,IF(B68="Johns Hopkins",'Johns Hopkins'!$C$71,IF(B68="Mercer",Mercer!$C$71,IF(B68="Michigan",Michigan!$C$71,IF(B68="Brown",Brown!$C$71,IF(B68="Cornell",Cornell!$C$71,IF(B68="Dartmouth",Dartmouth!$C$71,IF(B68="Harvard",Harvard!$C$71,IF(B68="Pennsylvania",Pennsylvania!$C$71,IF(B68="Princeton",Princeton!$C$71,IF(B68="Yale",Yale!$C$71,IF(B68="Canisius",Canisius!$C$71,IF(B68="Jacksonville",Jacksonville!$C$71,IF(B68="Manhattan",Manhattan!$C$71,IF(B68="Marist",Marist!$C$71,IF(B68="St. Josephs",'St. Josephs'!$C$71,IF(B68="Siena",Siena!$C$71,IF(B68="VMI",VMI!$C$71,IF(B68="Bryant",Bryant!$C$71,IF(B68="Mt. St. Marys",'Mount St. Marys'!$C$71,IF(B68="Quinnipiac",Quinnipiac!$C$71,IF(B68="Robert Morris",'Robert Morris'!$C$71,IF(B68="Sacred Heart",'Sacred Heart'!$C$71,IF(B68="Wagner",Wagner!$C$71,IF(B68="Army",Army!$C$71,IF(B68="Bucknell",Bucknell!$C$71,IF(B68="Colgate",Colgate!$C$71,IF(B68="Towson",Towson!$C$71,IF(B68="Holy Cross",'Holy Cross'!$C$71,IF(B68="Lafayette",Lafayette!$C$71,IF(B68="Lehigh",Lehigh!$C$71,IF(B68="Navy",Navy!$C$71,0)))))))))))))))))))))))))))))))))))))))))))))))))))))))))))))</f>
        <v>28.518298838844704</v>
      </c>
    </row>
    <row r="69" spans="1:15">
      <c r="A69" t="s">
        <v>411</v>
      </c>
      <c r="B69" t="s">
        <v>38</v>
      </c>
      <c r="C69" t="s">
        <v>436</v>
      </c>
      <c r="D69">
        <v>12</v>
      </c>
      <c r="E69">
        <v>6</v>
      </c>
      <c r="F69">
        <v>18</v>
      </c>
      <c r="G69" s="44">
        <f t="shared" ref="G69:G132" si="6">(D69/K69)*100</f>
        <v>4.6153846153846159</v>
      </c>
      <c r="H69" s="44">
        <f t="shared" ref="H69:H132" si="7">(E69/K69)*100</f>
        <v>2.3076923076923079</v>
      </c>
      <c r="I69" s="44">
        <f t="shared" ref="I69:I132" si="8">(F69/K69)*100</f>
        <v>6.9230769230769234</v>
      </c>
      <c r="J69">
        <f t="shared" ref="J69:J132" si="9">RANK(I69, $I$5:$I$205,0)</f>
        <v>107</v>
      </c>
      <c r="K69">
        <f>IF(B69="Air Force",'Air Force'!$F$9,IF(B69="Albany",Albany!$F$9,IF(B69="Detroit",Detroit!$F$9,IF(B69="Binghamton",Binghamton!$F$9,IF(B69="Hartford",Hartford!$F$9,IF(B69="Stony Brook",'Stony Brook'!$F$9,IF(B69="UMBC",UMBC!$F$9,IF(B69="Vermont",Vermont!$F$9,IF(B69="Duke",Duke!$F$9,IF(B69="Maryland",Maryland!$F$9,IF(B69="North Carolina",'North Carolina'!$F$9,IF(B69="Virginia",Virginia!$F$9,IF(B69="Georgetown",Georgetown!$F$9,IF(B69="Notre Dame",'Notre Dame'!$F$9,IF(B69="Providence",Providence!$F$9,IF(B69="Rutgers",Rutgers!$F$9,IF(B69="St. Johns",'St. Johns'!$F$9,IF(B69="Syracuse",Syracuse!$F$9,IF(B69="Villanova",Villanova!$F$9,IF(B69="Drexel",Drexel!$F$9,IF(B69="Hofstra",Hofstra!$F$9,IF(B69="Penn State",'Penn State'!$F$9,IF(B69="Delaware",Delaware!$F$9,IF(B69="Massachusetts",Massachusetts!$F$9,IF(B69="Bellarmine",Bellarmine!$F$9,IF(B69="Fairfield",Fairfield!$F$9,IF(B69="Hobart",Hobart!$F$9,IF(B69="Loyola",Loyola!$F$9,IF(B69="Ohio State",'Ohio State'!$F$9,IF(B69="Denver",Denver!$F$9,IF(B69="Johns Hopkins",'Johns Hopkins'!$F$9,IF(B69="Mercer",Mercer!$F$9,IF(B69="Michigan",Michigan!$F$9,IF(B69="Brown",Brown!$F$9,IF(B69="Cornell",Cornell!$F$9,IF(B69="Dartmouth",Dartmouth!$F$9,IF(B69="Harvard",Harvard!$F$9,IF(B69="Pennsylvania",Pennsylvania!$F$9,IF(B69="Princeton",Princeton!$F$9,IF(B69="Yale",Yale!$F$9,IF(B69="Canisius",Canisius!$F$9,IF(B69="Jacksonville",Jacksonville!$F$9,IF(B69="Manhattan",Manhattan!$F$9,IF(B69="Marist",Marist!$F$9,IF(B69="St. Josephs",'St. Josephs'!$F$9,IF(B69="Siena",Siena!$F$9,IF(B69="VMI",VMI!$F$9,IF(B69="Bryant",Bryant!$F$9,IF(B69="Mt. St. Marys",'Mount St. Marys'!$F$9,IF(B69="Quinnipiac",Quinnipiac!$F$9,IF(B69="Robert Morris",'Robert Morris'!$F$9,IF(B69="Sacred Heart",'Sacred Heart'!$F$9,IF(B69="Wagner",Wagner!$F$9,IF(B69="Army",Army!$F$9,IF(B69="Bucknell",Bucknell!$F$9,IF(B69="Colgate",Colgate!$F$9,IF(B69="Towson",Towson!$F$9,IF(B69="Holy Cross",'Holy Cross'!$F$9,IF(B69="Lafayette",Lafayette!$F$9,IF(B69="Lehigh",Lehigh!$F$9,IF(B69="Navy",Navy!$F$9,0)))))))))))))))))))))))))))))))))))))))))))))))))))))))))))))</f>
        <v>260</v>
      </c>
      <c r="L69" s="19">
        <f t="shared" ref="L69:L132" si="10">(I69*N69)/O69</f>
        <v>7.6453839475994148</v>
      </c>
      <c r="M69">
        <f t="shared" ref="M69:M132" si="11">RANK(L69, $L$5:$L$205,0)</f>
        <v>82</v>
      </c>
      <c r="N69" s="19">
        <f>'Efficiency Adjustment'!$B$66</f>
        <v>29.429229830436125</v>
      </c>
      <c r="O69" s="19">
        <f>IF(B69="Air Force",'Air Force'!$C$71,IF(B69="Albany",Albany!$C$71,IF(B69="Detroit",Detroit!$C$71,IF(B69="Binghamton",Binghamton!$C$71,IF(B69="Hartford",Hartford!$C$71,IF(B69="Stony Brook",'Stony Brook'!$C$71,IF(B69="UMBC",UMBC!$C$71,IF(B69="Vermont",Vermont!$C$71,IF(B69="Duke",Duke!$C$71,IF(B69="Maryland",Maryland!$C$71,IF(B69="North Carolina",'North Carolina'!$C$71,IF(B69="Virginia",Virginia!$C$71,IF(B69="Georgetown",Georgetown!$C$71,IF(B69="Notre Dame",'Notre Dame'!$C$71,IF(B69="Providence",Providence!$C$71,IF(B69="Rutgers",Rutgers!$C$71,IF(B69="St. Johns",'St. Johns'!$C$71,IF(B69="Syracuse",Syracuse!$C$71,IF(B69="Villanova",Villanova!$C$71,IF(B69="Drexel",Drexel!$C$71,IF(B69="Hofstra",Hofstra!$C$71,IF(B69="Penn State",'Penn State'!$C$71,IF(B69="Delaware",Delaware!$C$71,IF(B69="Massachusetts",Massachusetts!$C$71,IF(B69="Bellarmine",Bellarmine!$C$71,IF(B69="Fairfield",Fairfield!$C$71,IF(B69="Hobart",Hobart!$C$71,IF(B69="Loyola",Loyola!$C$71,IF(B69="Ohio State",'Ohio State'!$C$71,IF(B69="Denver",Denver!$C$71,IF(B69="Johns Hopkins",'Johns Hopkins'!$C$71,IF(B69="Mercer",Mercer!$C$71,IF(B69="Michigan",Michigan!$C$71,IF(B69="Brown",Brown!$C$71,IF(B69="Cornell",Cornell!$C$71,IF(B69="Dartmouth",Dartmouth!$C$71,IF(B69="Harvard",Harvard!$C$71,IF(B69="Pennsylvania",Pennsylvania!$C$71,IF(B69="Princeton",Princeton!$C$71,IF(B69="Yale",Yale!$C$71,IF(B69="Canisius",Canisius!$C$71,IF(B69="Jacksonville",Jacksonville!$C$71,IF(B69="Manhattan",Manhattan!$C$71,IF(B69="Marist",Marist!$C$71,IF(B69="St. Josephs",'St. Josephs'!$C$71,IF(B69="Siena",Siena!$C$71,IF(B69="VMI",VMI!$C$71,IF(B69="Bryant",Bryant!$C$71,IF(B69="Mt. St. Marys",'Mount St. Marys'!$C$71,IF(B69="Quinnipiac",Quinnipiac!$C$71,IF(B69="Robert Morris",'Robert Morris'!$C$71,IF(B69="Sacred Heart",'Sacred Heart'!$C$71,IF(B69="Wagner",Wagner!$C$71,IF(B69="Army",Army!$C$71,IF(B69="Bucknell",Bucknell!$C$71,IF(B69="Colgate",Colgate!$C$71,IF(B69="Towson",Towson!$C$71,IF(B69="Holy Cross",'Holy Cross'!$C$71,IF(B69="Lafayette",Lafayette!$C$71,IF(B69="Lehigh",Lehigh!$C$71,IF(B69="Navy",Navy!$C$71,0)))))))))))))))))))))))))))))))))))))))))))))))))))))))))))))</f>
        <v>26.648867251067518</v>
      </c>
    </row>
    <row r="70" spans="1:15">
      <c r="A70" t="s">
        <v>412</v>
      </c>
      <c r="B70" t="s">
        <v>38</v>
      </c>
      <c r="C70" t="s">
        <v>436</v>
      </c>
      <c r="D70">
        <v>13</v>
      </c>
      <c r="E70">
        <v>5</v>
      </c>
      <c r="F70">
        <v>18</v>
      </c>
      <c r="G70" s="44">
        <f t="shared" si="6"/>
        <v>5</v>
      </c>
      <c r="H70" s="44">
        <f t="shared" si="7"/>
        <v>1.9230769230769231</v>
      </c>
      <c r="I70" s="44">
        <f t="shared" si="8"/>
        <v>6.9230769230769234</v>
      </c>
      <c r="J70">
        <f t="shared" si="9"/>
        <v>107</v>
      </c>
      <c r="K70">
        <f>IF(B70="Air Force",'Air Force'!$F$9,IF(B70="Albany",Albany!$F$9,IF(B70="Detroit",Detroit!$F$9,IF(B70="Binghamton",Binghamton!$F$9,IF(B70="Hartford",Hartford!$F$9,IF(B70="Stony Brook",'Stony Brook'!$F$9,IF(B70="UMBC",UMBC!$F$9,IF(B70="Vermont",Vermont!$F$9,IF(B70="Duke",Duke!$F$9,IF(B70="Maryland",Maryland!$F$9,IF(B70="North Carolina",'North Carolina'!$F$9,IF(B70="Virginia",Virginia!$F$9,IF(B70="Georgetown",Georgetown!$F$9,IF(B70="Notre Dame",'Notre Dame'!$F$9,IF(B70="Providence",Providence!$F$9,IF(B70="Rutgers",Rutgers!$F$9,IF(B70="St. Johns",'St. Johns'!$F$9,IF(B70="Syracuse",Syracuse!$F$9,IF(B70="Villanova",Villanova!$F$9,IF(B70="Drexel",Drexel!$F$9,IF(B70="Hofstra",Hofstra!$F$9,IF(B70="Penn State",'Penn State'!$F$9,IF(B70="Delaware",Delaware!$F$9,IF(B70="Massachusetts",Massachusetts!$F$9,IF(B70="Bellarmine",Bellarmine!$F$9,IF(B70="Fairfield",Fairfield!$F$9,IF(B70="Hobart",Hobart!$F$9,IF(B70="Loyola",Loyola!$F$9,IF(B70="Ohio State",'Ohio State'!$F$9,IF(B70="Denver",Denver!$F$9,IF(B70="Johns Hopkins",'Johns Hopkins'!$F$9,IF(B70="Mercer",Mercer!$F$9,IF(B70="Michigan",Michigan!$F$9,IF(B70="Brown",Brown!$F$9,IF(B70="Cornell",Cornell!$F$9,IF(B70="Dartmouth",Dartmouth!$F$9,IF(B70="Harvard",Harvard!$F$9,IF(B70="Pennsylvania",Pennsylvania!$F$9,IF(B70="Princeton",Princeton!$F$9,IF(B70="Yale",Yale!$F$9,IF(B70="Canisius",Canisius!$F$9,IF(B70="Jacksonville",Jacksonville!$F$9,IF(B70="Manhattan",Manhattan!$F$9,IF(B70="Marist",Marist!$F$9,IF(B70="St. Josephs",'St. Josephs'!$F$9,IF(B70="Siena",Siena!$F$9,IF(B70="VMI",VMI!$F$9,IF(B70="Bryant",Bryant!$F$9,IF(B70="Mt. St. Marys",'Mount St. Marys'!$F$9,IF(B70="Quinnipiac",Quinnipiac!$F$9,IF(B70="Robert Morris",'Robert Morris'!$F$9,IF(B70="Sacred Heart",'Sacred Heart'!$F$9,IF(B70="Wagner",Wagner!$F$9,IF(B70="Army",Army!$F$9,IF(B70="Bucknell",Bucknell!$F$9,IF(B70="Colgate",Colgate!$F$9,IF(B70="Towson",Towson!$F$9,IF(B70="Holy Cross",'Holy Cross'!$F$9,IF(B70="Lafayette",Lafayette!$F$9,IF(B70="Lehigh",Lehigh!$F$9,IF(B70="Navy",Navy!$F$9,0)))))))))))))))))))))))))))))))))))))))))))))))))))))))))))))</f>
        <v>260</v>
      </c>
      <c r="L70" s="19">
        <f t="shared" si="10"/>
        <v>7.6453839475994148</v>
      </c>
      <c r="M70">
        <f t="shared" si="11"/>
        <v>82</v>
      </c>
      <c r="N70" s="19">
        <f>'Efficiency Adjustment'!$B$66</f>
        <v>29.429229830436125</v>
      </c>
      <c r="O70" s="19">
        <f>IF(B70="Air Force",'Air Force'!$C$71,IF(B70="Albany",Albany!$C$71,IF(B70="Detroit",Detroit!$C$71,IF(B70="Binghamton",Binghamton!$C$71,IF(B70="Hartford",Hartford!$C$71,IF(B70="Stony Brook",'Stony Brook'!$C$71,IF(B70="UMBC",UMBC!$C$71,IF(B70="Vermont",Vermont!$C$71,IF(B70="Duke",Duke!$C$71,IF(B70="Maryland",Maryland!$C$71,IF(B70="North Carolina",'North Carolina'!$C$71,IF(B70="Virginia",Virginia!$C$71,IF(B70="Georgetown",Georgetown!$C$71,IF(B70="Notre Dame",'Notre Dame'!$C$71,IF(B70="Providence",Providence!$C$71,IF(B70="Rutgers",Rutgers!$C$71,IF(B70="St. Johns",'St. Johns'!$C$71,IF(B70="Syracuse",Syracuse!$C$71,IF(B70="Villanova",Villanova!$C$71,IF(B70="Drexel",Drexel!$C$71,IF(B70="Hofstra",Hofstra!$C$71,IF(B70="Penn State",'Penn State'!$C$71,IF(B70="Delaware",Delaware!$C$71,IF(B70="Massachusetts",Massachusetts!$C$71,IF(B70="Bellarmine",Bellarmine!$C$71,IF(B70="Fairfield",Fairfield!$C$71,IF(B70="Hobart",Hobart!$C$71,IF(B70="Loyola",Loyola!$C$71,IF(B70="Ohio State",'Ohio State'!$C$71,IF(B70="Denver",Denver!$C$71,IF(B70="Johns Hopkins",'Johns Hopkins'!$C$71,IF(B70="Mercer",Mercer!$C$71,IF(B70="Michigan",Michigan!$C$71,IF(B70="Brown",Brown!$C$71,IF(B70="Cornell",Cornell!$C$71,IF(B70="Dartmouth",Dartmouth!$C$71,IF(B70="Harvard",Harvard!$C$71,IF(B70="Pennsylvania",Pennsylvania!$C$71,IF(B70="Princeton",Princeton!$C$71,IF(B70="Yale",Yale!$C$71,IF(B70="Canisius",Canisius!$C$71,IF(B70="Jacksonville",Jacksonville!$C$71,IF(B70="Manhattan",Manhattan!$C$71,IF(B70="Marist",Marist!$C$71,IF(B70="St. Josephs",'St. Josephs'!$C$71,IF(B70="Siena",Siena!$C$71,IF(B70="VMI",VMI!$C$71,IF(B70="Bryant",Bryant!$C$71,IF(B70="Mt. St. Marys",'Mount St. Marys'!$C$71,IF(B70="Quinnipiac",Quinnipiac!$C$71,IF(B70="Robert Morris",'Robert Morris'!$C$71,IF(B70="Sacred Heart",'Sacred Heart'!$C$71,IF(B70="Wagner",Wagner!$C$71,IF(B70="Army",Army!$C$71,IF(B70="Bucknell",Bucknell!$C$71,IF(B70="Colgate",Colgate!$C$71,IF(B70="Towson",Towson!$C$71,IF(B70="Holy Cross",'Holy Cross'!$C$71,IF(B70="Lafayette",Lafayette!$C$71,IF(B70="Lehigh",Lehigh!$C$71,IF(B70="Navy",Navy!$C$71,0)))))))))))))))))))))))))))))))))))))))))))))))))))))))))))))</f>
        <v>26.648867251067518</v>
      </c>
    </row>
    <row r="71" spans="1:15">
      <c r="A71" t="s">
        <v>413</v>
      </c>
      <c r="B71" t="s">
        <v>38</v>
      </c>
      <c r="C71" t="s">
        <v>437</v>
      </c>
      <c r="D71">
        <v>11</v>
      </c>
      <c r="E71">
        <v>7</v>
      </c>
      <c r="F71">
        <v>18</v>
      </c>
      <c r="G71" s="44">
        <f t="shared" si="6"/>
        <v>4.2307692307692308</v>
      </c>
      <c r="H71" s="44">
        <f t="shared" si="7"/>
        <v>2.6923076923076925</v>
      </c>
      <c r="I71" s="44">
        <f t="shared" si="8"/>
        <v>6.9230769230769234</v>
      </c>
      <c r="J71">
        <f t="shared" si="9"/>
        <v>107</v>
      </c>
      <c r="K71">
        <f>IF(B71="Air Force",'Air Force'!$F$9,IF(B71="Albany",Albany!$F$9,IF(B71="Detroit",Detroit!$F$9,IF(B71="Binghamton",Binghamton!$F$9,IF(B71="Hartford",Hartford!$F$9,IF(B71="Stony Brook",'Stony Brook'!$F$9,IF(B71="UMBC",UMBC!$F$9,IF(B71="Vermont",Vermont!$F$9,IF(B71="Duke",Duke!$F$9,IF(B71="Maryland",Maryland!$F$9,IF(B71="North Carolina",'North Carolina'!$F$9,IF(B71="Virginia",Virginia!$F$9,IF(B71="Georgetown",Georgetown!$F$9,IF(B71="Notre Dame",'Notre Dame'!$F$9,IF(B71="Providence",Providence!$F$9,IF(B71="Rutgers",Rutgers!$F$9,IF(B71="St. Johns",'St. Johns'!$F$9,IF(B71="Syracuse",Syracuse!$F$9,IF(B71="Villanova",Villanova!$F$9,IF(B71="Drexel",Drexel!$F$9,IF(B71="Hofstra",Hofstra!$F$9,IF(B71="Penn State",'Penn State'!$F$9,IF(B71="Delaware",Delaware!$F$9,IF(B71="Massachusetts",Massachusetts!$F$9,IF(B71="Bellarmine",Bellarmine!$F$9,IF(B71="Fairfield",Fairfield!$F$9,IF(B71="Hobart",Hobart!$F$9,IF(B71="Loyola",Loyola!$F$9,IF(B71="Ohio State",'Ohio State'!$F$9,IF(B71="Denver",Denver!$F$9,IF(B71="Johns Hopkins",'Johns Hopkins'!$F$9,IF(B71="Mercer",Mercer!$F$9,IF(B71="Michigan",Michigan!$F$9,IF(B71="Brown",Brown!$F$9,IF(B71="Cornell",Cornell!$F$9,IF(B71="Dartmouth",Dartmouth!$F$9,IF(B71="Harvard",Harvard!$F$9,IF(B71="Pennsylvania",Pennsylvania!$F$9,IF(B71="Princeton",Princeton!$F$9,IF(B71="Yale",Yale!$F$9,IF(B71="Canisius",Canisius!$F$9,IF(B71="Jacksonville",Jacksonville!$F$9,IF(B71="Manhattan",Manhattan!$F$9,IF(B71="Marist",Marist!$F$9,IF(B71="St. Josephs",'St. Josephs'!$F$9,IF(B71="Siena",Siena!$F$9,IF(B71="VMI",VMI!$F$9,IF(B71="Bryant",Bryant!$F$9,IF(B71="Mt. St. Marys",'Mount St. Marys'!$F$9,IF(B71="Quinnipiac",Quinnipiac!$F$9,IF(B71="Robert Morris",'Robert Morris'!$F$9,IF(B71="Sacred Heart",'Sacred Heart'!$F$9,IF(B71="Wagner",Wagner!$F$9,IF(B71="Army",Army!$F$9,IF(B71="Bucknell",Bucknell!$F$9,IF(B71="Colgate",Colgate!$F$9,IF(B71="Towson",Towson!$F$9,IF(B71="Holy Cross",'Holy Cross'!$F$9,IF(B71="Lafayette",Lafayette!$F$9,IF(B71="Lehigh",Lehigh!$F$9,IF(B71="Navy",Navy!$F$9,0)))))))))))))))))))))))))))))))))))))))))))))))))))))))))))))</f>
        <v>260</v>
      </c>
      <c r="L71" s="19">
        <f t="shared" si="10"/>
        <v>7.6453839475994148</v>
      </c>
      <c r="M71">
        <f t="shared" si="11"/>
        <v>82</v>
      </c>
      <c r="N71" s="19">
        <f>'Efficiency Adjustment'!$B$66</f>
        <v>29.429229830436125</v>
      </c>
      <c r="O71" s="19">
        <f>IF(B71="Air Force",'Air Force'!$C$71,IF(B71="Albany",Albany!$C$71,IF(B71="Detroit",Detroit!$C$71,IF(B71="Binghamton",Binghamton!$C$71,IF(B71="Hartford",Hartford!$C$71,IF(B71="Stony Brook",'Stony Brook'!$C$71,IF(B71="UMBC",UMBC!$C$71,IF(B71="Vermont",Vermont!$C$71,IF(B71="Duke",Duke!$C$71,IF(B71="Maryland",Maryland!$C$71,IF(B71="North Carolina",'North Carolina'!$C$71,IF(B71="Virginia",Virginia!$C$71,IF(B71="Georgetown",Georgetown!$C$71,IF(B71="Notre Dame",'Notre Dame'!$C$71,IF(B71="Providence",Providence!$C$71,IF(B71="Rutgers",Rutgers!$C$71,IF(B71="St. Johns",'St. Johns'!$C$71,IF(B71="Syracuse",Syracuse!$C$71,IF(B71="Villanova",Villanova!$C$71,IF(B71="Drexel",Drexel!$C$71,IF(B71="Hofstra",Hofstra!$C$71,IF(B71="Penn State",'Penn State'!$C$71,IF(B71="Delaware",Delaware!$C$71,IF(B71="Massachusetts",Massachusetts!$C$71,IF(B71="Bellarmine",Bellarmine!$C$71,IF(B71="Fairfield",Fairfield!$C$71,IF(B71="Hobart",Hobart!$C$71,IF(B71="Loyola",Loyola!$C$71,IF(B71="Ohio State",'Ohio State'!$C$71,IF(B71="Denver",Denver!$C$71,IF(B71="Johns Hopkins",'Johns Hopkins'!$C$71,IF(B71="Mercer",Mercer!$C$71,IF(B71="Michigan",Michigan!$C$71,IF(B71="Brown",Brown!$C$71,IF(B71="Cornell",Cornell!$C$71,IF(B71="Dartmouth",Dartmouth!$C$71,IF(B71="Harvard",Harvard!$C$71,IF(B71="Pennsylvania",Pennsylvania!$C$71,IF(B71="Princeton",Princeton!$C$71,IF(B71="Yale",Yale!$C$71,IF(B71="Canisius",Canisius!$C$71,IF(B71="Jacksonville",Jacksonville!$C$71,IF(B71="Manhattan",Manhattan!$C$71,IF(B71="Marist",Marist!$C$71,IF(B71="St. Josephs",'St. Josephs'!$C$71,IF(B71="Siena",Siena!$C$71,IF(B71="VMI",VMI!$C$71,IF(B71="Bryant",Bryant!$C$71,IF(B71="Mt. St. Marys",'Mount St. Marys'!$C$71,IF(B71="Quinnipiac",Quinnipiac!$C$71,IF(B71="Robert Morris",'Robert Morris'!$C$71,IF(B71="Sacred Heart",'Sacred Heart'!$C$71,IF(B71="Wagner",Wagner!$C$71,IF(B71="Army",Army!$C$71,IF(B71="Bucknell",Bucknell!$C$71,IF(B71="Colgate",Colgate!$C$71,IF(B71="Towson",Towson!$C$71,IF(B71="Holy Cross",'Holy Cross'!$C$71,IF(B71="Lafayette",Lafayette!$C$71,IF(B71="Lehigh",Lehigh!$C$71,IF(B71="Navy",Navy!$C$71,0)))))))))))))))))))))))))))))))))))))))))))))))))))))))))))))</f>
        <v>26.648867251067518</v>
      </c>
    </row>
    <row r="72" spans="1:15">
      <c r="A72" t="s">
        <v>380</v>
      </c>
      <c r="B72" t="s">
        <v>13</v>
      </c>
      <c r="C72" t="s">
        <v>437</v>
      </c>
      <c r="D72">
        <v>16</v>
      </c>
      <c r="E72">
        <v>13</v>
      </c>
      <c r="F72">
        <v>29</v>
      </c>
      <c r="G72" s="44">
        <f t="shared" si="6"/>
        <v>4.5325779036827196</v>
      </c>
      <c r="H72" s="44">
        <f t="shared" si="7"/>
        <v>3.6827195467422094</v>
      </c>
      <c r="I72" s="44">
        <f t="shared" si="8"/>
        <v>8.2152974504249308</v>
      </c>
      <c r="J72">
        <f t="shared" si="9"/>
        <v>66</v>
      </c>
      <c r="K72">
        <f>IF(B72="Air Force",'Air Force'!$F$9,IF(B72="Albany",Albany!$F$9,IF(B72="Detroit",Detroit!$F$9,IF(B72="Binghamton",Binghamton!$F$9,IF(B72="Hartford",Hartford!$F$9,IF(B72="Stony Brook",'Stony Brook'!$F$9,IF(B72="UMBC",UMBC!$F$9,IF(B72="Vermont",Vermont!$F$9,IF(B72="Duke",Duke!$F$9,IF(B72="Maryland",Maryland!$F$9,IF(B72="North Carolina",'North Carolina'!$F$9,IF(B72="Virginia",Virginia!$F$9,IF(B72="Georgetown",Georgetown!$F$9,IF(B72="Notre Dame",'Notre Dame'!$F$9,IF(B72="Providence",Providence!$F$9,IF(B72="Rutgers",Rutgers!$F$9,IF(B72="St. Johns",'St. Johns'!$F$9,IF(B72="Syracuse",Syracuse!$F$9,IF(B72="Villanova",Villanova!$F$9,IF(B72="Drexel",Drexel!$F$9,IF(B72="Hofstra",Hofstra!$F$9,IF(B72="Penn State",'Penn State'!$F$9,IF(B72="Delaware",Delaware!$F$9,IF(B72="Massachusetts",Massachusetts!$F$9,IF(B72="Bellarmine",Bellarmine!$F$9,IF(B72="Fairfield",Fairfield!$F$9,IF(B72="Hobart",Hobart!$F$9,IF(B72="Loyola",Loyola!$F$9,IF(B72="Ohio State",'Ohio State'!$F$9,IF(B72="Denver",Denver!$F$9,IF(B72="Johns Hopkins",'Johns Hopkins'!$F$9,IF(B72="Mercer",Mercer!$F$9,IF(B72="Michigan",Michigan!$F$9,IF(B72="Brown",Brown!$F$9,IF(B72="Cornell",Cornell!$F$9,IF(B72="Dartmouth",Dartmouth!$F$9,IF(B72="Harvard",Harvard!$F$9,IF(B72="Pennsylvania",Pennsylvania!$F$9,IF(B72="Princeton",Princeton!$F$9,IF(B72="Yale",Yale!$F$9,IF(B72="Canisius",Canisius!$F$9,IF(B72="Jacksonville",Jacksonville!$F$9,IF(B72="Manhattan",Manhattan!$F$9,IF(B72="Marist",Marist!$F$9,IF(B72="St. Josephs",'St. Josephs'!$F$9,IF(B72="Siena",Siena!$F$9,IF(B72="VMI",VMI!$F$9,IF(B72="Bryant",Bryant!$F$9,IF(B72="Mt. St. Marys",'Mount St. Marys'!$F$9,IF(B72="Quinnipiac",Quinnipiac!$F$9,IF(B72="Robert Morris",'Robert Morris'!$F$9,IF(B72="Sacred Heart",'Sacred Heart'!$F$9,IF(B72="Wagner",Wagner!$F$9,IF(B72="Army",Army!$F$9,IF(B72="Bucknell",Bucknell!$F$9,IF(B72="Colgate",Colgate!$F$9,IF(B72="Towson",Towson!$F$9,IF(B72="Holy Cross",'Holy Cross'!$F$9,IF(B72="Lafayette",Lafayette!$F$9,IF(B72="Lehigh",Lehigh!$F$9,IF(B72="Navy",Navy!$F$9,0)))))))))))))))))))))))))))))))))))))))))))))))))))))))))))))</f>
        <v>353</v>
      </c>
      <c r="L72" s="19">
        <f t="shared" si="10"/>
        <v>8.462193679508685</v>
      </c>
      <c r="M72">
        <f t="shared" si="11"/>
        <v>63</v>
      </c>
      <c r="N72" s="19">
        <f>'Efficiency Adjustment'!$B$66</f>
        <v>29.429229830436125</v>
      </c>
      <c r="O72" s="19">
        <f>IF(B72="Air Force",'Air Force'!$C$71,IF(B72="Albany",Albany!$C$71,IF(B72="Detroit",Detroit!$C$71,IF(B72="Binghamton",Binghamton!$C$71,IF(B72="Hartford",Hartford!$C$71,IF(B72="Stony Brook",'Stony Brook'!$C$71,IF(B72="UMBC",UMBC!$C$71,IF(B72="Vermont",Vermont!$C$71,IF(B72="Duke",Duke!$C$71,IF(B72="Maryland",Maryland!$C$71,IF(B72="North Carolina",'North Carolina'!$C$71,IF(B72="Virginia",Virginia!$C$71,IF(B72="Georgetown",Georgetown!$C$71,IF(B72="Notre Dame",'Notre Dame'!$C$71,IF(B72="Providence",Providence!$C$71,IF(B72="Rutgers",Rutgers!$C$71,IF(B72="St. Johns",'St. Johns'!$C$71,IF(B72="Syracuse",Syracuse!$C$71,IF(B72="Villanova",Villanova!$C$71,IF(B72="Drexel",Drexel!$C$71,IF(B72="Hofstra",Hofstra!$C$71,IF(B72="Penn State",'Penn State'!$C$71,IF(B72="Delaware",Delaware!$C$71,IF(B72="Massachusetts",Massachusetts!$C$71,IF(B72="Bellarmine",Bellarmine!$C$71,IF(B72="Fairfield",Fairfield!$C$71,IF(B72="Hobart",Hobart!$C$71,IF(B72="Loyola",Loyola!$C$71,IF(B72="Ohio State",'Ohio State'!$C$71,IF(B72="Denver",Denver!$C$71,IF(B72="Johns Hopkins",'Johns Hopkins'!$C$71,IF(B72="Mercer",Mercer!$C$71,IF(B72="Michigan",Michigan!$C$71,IF(B72="Brown",Brown!$C$71,IF(B72="Cornell",Cornell!$C$71,IF(B72="Dartmouth",Dartmouth!$C$71,IF(B72="Harvard",Harvard!$C$71,IF(B72="Pennsylvania",Pennsylvania!$C$71,IF(B72="Princeton",Princeton!$C$71,IF(B72="Yale",Yale!$C$71,IF(B72="Canisius",Canisius!$C$71,IF(B72="Jacksonville",Jacksonville!$C$71,IF(B72="Manhattan",Manhattan!$C$71,IF(B72="Marist",Marist!$C$71,IF(B72="St. Josephs",'St. Josephs'!$C$71,IF(B72="Siena",Siena!$C$71,IF(B72="VMI",VMI!$C$71,IF(B72="Bryant",Bryant!$C$71,IF(B72="Mt. St. Marys",'Mount St. Marys'!$C$71,IF(B72="Quinnipiac",Quinnipiac!$C$71,IF(B72="Robert Morris",'Robert Morris'!$C$71,IF(B72="Sacred Heart",'Sacred Heart'!$C$71,IF(B72="Wagner",Wagner!$C$71,IF(B72="Army",Army!$C$71,IF(B72="Bucknell",Bucknell!$C$71,IF(B72="Colgate",Colgate!$C$71,IF(B72="Towson",Towson!$C$71,IF(B72="Holy Cross",'Holy Cross'!$C$71,IF(B72="Lafayette",Lafayette!$C$71,IF(B72="Lehigh",Lehigh!$C$71,IF(B72="Navy",Navy!$C$71,0)))))))))))))))))))))))))))))))))))))))))))))))))))))))))))))</f>
        <v>28.570591261625243</v>
      </c>
    </row>
    <row r="73" spans="1:15">
      <c r="A73" t="s">
        <v>281</v>
      </c>
      <c r="B73" t="s">
        <v>48</v>
      </c>
      <c r="C73" t="s">
        <v>436</v>
      </c>
      <c r="D73">
        <v>22</v>
      </c>
      <c r="E73">
        <v>11</v>
      </c>
      <c r="F73">
        <v>33</v>
      </c>
      <c r="G73" s="44">
        <f t="shared" si="6"/>
        <v>5.913978494623656</v>
      </c>
      <c r="H73" s="44">
        <f t="shared" si="7"/>
        <v>2.956989247311828</v>
      </c>
      <c r="I73" s="44">
        <f t="shared" si="8"/>
        <v>8.870967741935484</v>
      </c>
      <c r="J73">
        <f t="shared" si="9"/>
        <v>55</v>
      </c>
      <c r="K73">
        <f>IF(B73="Air Force",'Air Force'!$F$9,IF(B73="Albany",Albany!$F$9,IF(B73="Detroit",Detroit!$F$9,IF(B73="Binghamton",Binghamton!$F$9,IF(B73="Hartford",Hartford!$F$9,IF(B73="Stony Brook",'Stony Brook'!$F$9,IF(B73="UMBC",UMBC!$F$9,IF(B73="Vermont",Vermont!$F$9,IF(B73="Duke",Duke!$F$9,IF(B73="Maryland",Maryland!$F$9,IF(B73="North Carolina",'North Carolina'!$F$9,IF(B73="Virginia",Virginia!$F$9,IF(B73="Georgetown",Georgetown!$F$9,IF(B73="Notre Dame",'Notre Dame'!$F$9,IF(B73="Providence",Providence!$F$9,IF(B73="Rutgers",Rutgers!$F$9,IF(B73="St. Johns",'St. Johns'!$F$9,IF(B73="Syracuse",Syracuse!$F$9,IF(B73="Villanova",Villanova!$F$9,IF(B73="Drexel",Drexel!$F$9,IF(B73="Hofstra",Hofstra!$F$9,IF(B73="Penn State",'Penn State'!$F$9,IF(B73="Delaware",Delaware!$F$9,IF(B73="Massachusetts",Massachusetts!$F$9,IF(B73="Bellarmine",Bellarmine!$F$9,IF(B73="Fairfield",Fairfield!$F$9,IF(B73="Hobart",Hobart!$F$9,IF(B73="Loyola",Loyola!$F$9,IF(B73="Ohio State",'Ohio State'!$F$9,IF(B73="Denver",Denver!$F$9,IF(B73="Johns Hopkins",'Johns Hopkins'!$F$9,IF(B73="Mercer",Mercer!$F$9,IF(B73="Michigan",Michigan!$F$9,IF(B73="Brown",Brown!$F$9,IF(B73="Cornell",Cornell!$F$9,IF(B73="Dartmouth",Dartmouth!$F$9,IF(B73="Harvard",Harvard!$F$9,IF(B73="Pennsylvania",Pennsylvania!$F$9,IF(B73="Princeton",Princeton!$F$9,IF(B73="Yale",Yale!$F$9,IF(B73="Canisius",Canisius!$F$9,IF(B73="Jacksonville",Jacksonville!$F$9,IF(B73="Manhattan",Manhattan!$F$9,IF(B73="Marist",Marist!$F$9,IF(B73="St. Josephs",'St. Josephs'!$F$9,IF(B73="Siena",Siena!$F$9,IF(B73="VMI",VMI!$F$9,IF(B73="Bryant",Bryant!$F$9,IF(B73="Mt. St. Marys",'Mount St. Marys'!$F$9,IF(B73="Quinnipiac",Quinnipiac!$F$9,IF(B73="Robert Morris",'Robert Morris'!$F$9,IF(B73="Sacred Heart",'Sacred Heart'!$F$9,IF(B73="Wagner",Wagner!$F$9,IF(B73="Army",Army!$F$9,IF(B73="Bucknell",Bucknell!$F$9,IF(B73="Colgate",Colgate!$F$9,IF(B73="Towson",Towson!$F$9,IF(B73="Holy Cross",'Holy Cross'!$F$9,IF(B73="Lafayette",Lafayette!$F$9,IF(B73="Lehigh",Lehigh!$F$9,IF(B73="Navy",Navy!$F$9,0)))))))))))))))))))))))))))))))))))))))))))))))))))))))))))))</f>
        <v>372</v>
      </c>
      <c r="L73" s="19">
        <f t="shared" si="10"/>
        <v>8.4339117459588593</v>
      </c>
      <c r="M73">
        <f t="shared" si="11"/>
        <v>64</v>
      </c>
      <c r="N73" s="19">
        <f>'Efficiency Adjustment'!$B$66</f>
        <v>29.429229830436125</v>
      </c>
      <c r="O73" s="19">
        <f>IF(B73="Air Force",'Air Force'!$C$71,IF(B73="Albany",Albany!$C$71,IF(B73="Detroit",Detroit!$C$71,IF(B73="Binghamton",Binghamton!$C$71,IF(B73="Hartford",Hartford!$C$71,IF(B73="Stony Brook",'Stony Brook'!$C$71,IF(B73="UMBC",UMBC!$C$71,IF(B73="Vermont",Vermont!$C$71,IF(B73="Duke",Duke!$C$71,IF(B73="Maryland",Maryland!$C$71,IF(B73="North Carolina",'North Carolina'!$C$71,IF(B73="Virginia",Virginia!$C$71,IF(B73="Georgetown",Georgetown!$C$71,IF(B73="Notre Dame",'Notre Dame'!$C$71,IF(B73="Providence",Providence!$C$71,IF(B73="Rutgers",Rutgers!$C$71,IF(B73="St. Johns",'St. Johns'!$C$71,IF(B73="Syracuse",Syracuse!$C$71,IF(B73="Villanova",Villanova!$C$71,IF(B73="Drexel",Drexel!$C$71,IF(B73="Hofstra",Hofstra!$C$71,IF(B73="Penn State",'Penn State'!$C$71,IF(B73="Delaware",Delaware!$C$71,IF(B73="Massachusetts",Massachusetts!$C$71,IF(B73="Bellarmine",Bellarmine!$C$71,IF(B73="Fairfield",Fairfield!$C$71,IF(B73="Hobart",Hobart!$C$71,IF(B73="Loyola",Loyola!$C$71,IF(B73="Ohio State",'Ohio State'!$C$71,IF(B73="Denver",Denver!$C$71,IF(B73="Johns Hopkins",'Johns Hopkins'!$C$71,IF(B73="Mercer",Mercer!$C$71,IF(B73="Michigan",Michigan!$C$71,IF(B73="Brown",Brown!$C$71,IF(B73="Cornell",Cornell!$C$71,IF(B73="Dartmouth",Dartmouth!$C$71,IF(B73="Harvard",Harvard!$C$71,IF(B73="Pennsylvania",Pennsylvania!$C$71,IF(B73="Princeton",Princeton!$C$71,IF(B73="Yale",Yale!$C$71,IF(B73="Canisius",Canisius!$C$71,IF(B73="Jacksonville",Jacksonville!$C$71,IF(B73="Manhattan",Manhattan!$C$71,IF(B73="Marist",Marist!$C$71,IF(B73="St. Josephs",'St. Josephs'!$C$71,IF(B73="Siena",Siena!$C$71,IF(B73="VMI",VMI!$C$71,IF(B73="Bryant",Bryant!$C$71,IF(B73="Mt. St. Marys",'Mount St. Marys'!$C$71,IF(B73="Quinnipiac",Quinnipiac!$C$71,IF(B73="Robert Morris",'Robert Morris'!$C$71,IF(B73="Sacred Heart",'Sacred Heart'!$C$71,IF(B73="Wagner",Wagner!$C$71,IF(B73="Army",Army!$C$71,IF(B73="Bucknell",Bucknell!$C$71,IF(B73="Colgate",Colgate!$C$71,IF(B73="Towson",Towson!$C$71,IF(B73="Holy Cross",'Holy Cross'!$C$71,IF(B73="Lafayette",Lafayette!$C$71,IF(B73="Lehigh",Lehigh!$C$71,IF(B73="Navy",Navy!$C$71,0)))))))))))))))))))))))))))))))))))))))))))))))))))))))))))))</f>
        <v>30.954289819418012</v>
      </c>
    </row>
    <row r="74" spans="1:15">
      <c r="A74" t="s">
        <v>440</v>
      </c>
      <c r="B74" t="s">
        <v>19</v>
      </c>
      <c r="C74" t="s">
        <v>436</v>
      </c>
      <c r="D74">
        <v>14</v>
      </c>
      <c r="E74">
        <v>18</v>
      </c>
      <c r="F74">
        <v>32</v>
      </c>
      <c r="G74" s="44">
        <f t="shared" si="6"/>
        <v>3.8888888888888888</v>
      </c>
      <c r="H74" s="44">
        <f t="shared" si="7"/>
        <v>5</v>
      </c>
      <c r="I74" s="44">
        <f t="shared" si="8"/>
        <v>8.8888888888888893</v>
      </c>
      <c r="J74">
        <f t="shared" si="9"/>
        <v>54</v>
      </c>
      <c r="K74">
        <f>IF(B74="Air Force",'Air Force'!$F$9,IF(B74="Albany",Albany!$F$9,IF(B74="Detroit",Detroit!$F$9,IF(B74="Binghamton",Binghamton!$F$9,IF(B74="Hartford",Hartford!$F$9,IF(B74="Stony Brook",'Stony Brook'!$F$9,IF(B74="UMBC",UMBC!$F$9,IF(B74="Vermont",Vermont!$F$9,IF(B74="Duke",Duke!$F$9,IF(B74="Maryland",Maryland!$F$9,IF(B74="North Carolina",'North Carolina'!$F$9,IF(B74="Virginia",Virginia!$F$9,IF(B74="Georgetown",Georgetown!$F$9,IF(B74="Notre Dame",'Notre Dame'!$F$9,IF(B74="Providence",Providence!$F$9,IF(B74="Rutgers",Rutgers!$F$9,IF(B74="St. Johns",'St. Johns'!$F$9,IF(B74="Syracuse",Syracuse!$F$9,IF(B74="Villanova",Villanova!$F$9,IF(B74="Drexel",Drexel!$F$9,IF(B74="Hofstra",Hofstra!$F$9,IF(B74="Penn State",'Penn State'!$F$9,IF(B74="Delaware",Delaware!$F$9,IF(B74="Massachusetts",Massachusetts!$F$9,IF(B74="Bellarmine",Bellarmine!$F$9,IF(B74="Fairfield",Fairfield!$F$9,IF(B74="Hobart",Hobart!$F$9,IF(B74="Loyola",Loyola!$F$9,IF(B74="Ohio State",'Ohio State'!$F$9,IF(B74="Denver",Denver!$F$9,IF(B74="Johns Hopkins",'Johns Hopkins'!$F$9,IF(B74="Mercer",Mercer!$F$9,IF(B74="Michigan",Michigan!$F$9,IF(B74="Brown",Brown!$F$9,IF(B74="Cornell",Cornell!$F$9,IF(B74="Dartmouth",Dartmouth!$F$9,IF(B74="Harvard",Harvard!$F$9,IF(B74="Pennsylvania",Pennsylvania!$F$9,IF(B74="Princeton",Princeton!$F$9,IF(B74="Yale",Yale!$F$9,IF(B74="Canisius",Canisius!$F$9,IF(B74="Jacksonville",Jacksonville!$F$9,IF(B74="Manhattan",Manhattan!$F$9,IF(B74="Marist",Marist!$F$9,IF(B74="St. Josephs",'St. Josephs'!$F$9,IF(B74="Siena",Siena!$F$9,IF(B74="VMI",VMI!$F$9,IF(B74="Bryant",Bryant!$F$9,IF(B74="Mt. St. Marys",'Mount St. Marys'!$F$9,IF(B74="Quinnipiac",Quinnipiac!$F$9,IF(B74="Robert Morris",'Robert Morris'!$F$9,IF(B74="Sacred Heart",'Sacred Heart'!$F$9,IF(B74="Wagner",Wagner!$F$9,IF(B74="Army",Army!$F$9,IF(B74="Bucknell",Bucknell!$F$9,IF(B74="Colgate",Colgate!$F$9,IF(B74="Towson",Towson!$F$9,IF(B74="Holy Cross",'Holy Cross'!$F$9,IF(B74="Lafayette",Lafayette!$F$9,IF(B74="Lehigh",Lehigh!$F$9,IF(B74="Navy",Navy!$F$9,0)))))))))))))))))))))))))))))))))))))))))))))))))))))))))))))</f>
        <v>360</v>
      </c>
      <c r="L74" s="19">
        <f t="shared" si="10"/>
        <v>8.3386668747605626</v>
      </c>
      <c r="M74">
        <f t="shared" si="11"/>
        <v>65</v>
      </c>
      <c r="N74" s="19">
        <f>'Efficiency Adjustment'!$B$66</f>
        <v>29.429229830436125</v>
      </c>
      <c r="O74" s="19">
        <f>IF(B74="Air Force",'Air Force'!$C$71,IF(B74="Albany",Albany!$C$71,IF(B74="Detroit",Detroit!$C$71,IF(B74="Binghamton",Binghamton!$C$71,IF(B74="Hartford",Hartford!$C$71,IF(B74="Stony Brook",'Stony Brook'!$C$71,IF(B74="UMBC",UMBC!$C$71,IF(B74="Vermont",Vermont!$C$71,IF(B74="Duke",Duke!$C$71,IF(B74="Maryland",Maryland!$C$71,IF(B74="North Carolina",'North Carolina'!$C$71,IF(B74="Virginia",Virginia!$C$71,IF(B74="Georgetown",Georgetown!$C$71,IF(B74="Notre Dame",'Notre Dame'!$C$71,IF(B74="Providence",Providence!$C$71,IF(B74="Rutgers",Rutgers!$C$71,IF(B74="St. Johns",'St. Johns'!$C$71,IF(B74="Syracuse",Syracuse!$C$71,IF(B74="Villanova",Villanova!$C$71,IF(B74="Drexel",Drexel!$C$71,IF(B74="Hofstra",Hofstra!$C$71,IF(B74="Penn State",'Penn State'!$C$71,IF(B74="Delaware",Delaware!$C$71,IF(B74="Massachusetts",Massachusetts!$C$71,IF(B74="Bellarmine",Bellarmine!$C$71,IF(B74="Fairfield",Fairfield!$C$71,IF(B74="Hobart",Hobart!$C$71,IF(B74="Loyola",Loyola!$C$71,IF(B74="Ohio State",'Ohio State'!$C$71,IF(B74="Denver",Denver!$C$71,IF(B74="Johns Hopkins",'Johns Hopkins'!$C$71,IF(B74="Mercer",Mercer!$C$71,IF(B74="Michigan",Michigan!$C$71,IF(B74="Brown",Brown!$C$71,IF(B74="Cornell",Cornell!$C$71,IF(B74="Dartmouth",Dartmouth!$C$71,IF(B74="Harvard",Harvard!$C$71,IF(B74="Pennsylvania",Pennsylvania!$C$71,IF(B74="Princeton",Princeton!$C$71,IF(B74="Yale",Yale!$C$71,IF(B74="Canisius",Canisius!$C$71,IF(B74="Jacksonville",Jacksonville!$C$71,IF(B74="Manhattan",Manhattan!$C$71,IF(B74="Marist",Marist!$C$71,IF(B74="St. Josephs",'St. Josephs'!$C$71,IF(B74="Siena",Siena!$C$71,IF(B74="VMI",VMI!$C$71,IF(B74="Bryant",Bryant!$C$71,IF(B74="Mt. St. Marys",'Mount St. Marys'!$C$71,IF(B74="Quinnipiac",Quinnipiac!$C$71,IF(B74="Robert Morris",'Robert Morris'!$C$71,IF(B74="Sacred Heart",'Sacred Heart'!$C$71,IF(B74="Wagner",Wagner!$C$71,IF(B74="Army",Army!$C$71,IF(B74="Bucknell",Bucknell!$C$71,IF(B74="Colgate",Colgate!$C$71,IF(B74="Towson",Towson!$C$71,IF(B74="Holy Cross",'Holy Cross'!$C$71,IF(B74="Lafayette",Lafayette!$C$71,IF(B74="Lehigh",Lehigh!$C$71,IF(B74="Navy",Navy!$C$71,0)))))))))))))))))))))))))))))))))))))))))))))))))))))))))))))</f>
        <v>31.371100198295494</v>
      </c>
    </row>
    <row r="75" spans="1:15">
      <c r="A75" t="s">
        <v>252</v>
      </c>
      <c r="B75" t="s">
        <v>192</v>
      </c>
      <c r="C75" t="s">
        <v>435</v>
      </c>
      <c r="D75">
        <v>16</v>
      </c>
      <c r="E75">
        <v>11</v>
      </c>
      <c r="F75">
        <v>27</v>
      </c>
      <c r="G75" s="44">
        <f t="shared" si="6"/>
        <v>4.7619047619047619</v>
      </c>
      <c r="H75" s="44">
        <f t="shared" si="7"/>
        <v>3.2738095238095242</v>
      </c>
      <c r="I75" s="44">
        <f t="shared" si="8"/>
        <v>8.0357142857142865</v>
      </c>
      <c r="J75">
        <f t="shared" si="9"/>
        <v>72</v>
      </c>
      <c r="K75">
        <f>IF(B75="Air Force",'Air Force'!$F$9,IF(B75="Albany",Albany!$F$9,IF(B75="Detroit",Detroit!$F$9,IF(B75="Binghamton",Binghamton!$F$9,IF(B75="Hartford",Hartford!$F$9,IF(B75="Stony Brook",'Stony Brook'!$F$9,IF(B75="UMBC",UMBC!$F$9,IF(B75="Vermont",Vermont!$F$9,IF(B75="Duke",Duke!$F$9,IF(B75="Maryland",Maryland!$F$9,IF(B75="North Carolina",'North Carolina'!$F$9,IF(B75="Virginia",Virginia!$F$9,IF(B75="Georgetown",Georgetown!$F$9,IF(B75="Notre Dame",'Notre Dame'!$F$9,IF(B75="Providence",Providence!$F$9,IF(B75="Rutgers",Rutgers!$F$9,IF(B75="St. Johns",'St. Johns'!$F$9,IF(B75="Syracuse",Syracuse!$F$9,IF(B75="Villanova",Villanova!$F$9,IF(B75="Drexel",Drexel!$F$9,IF(B75="Hofstra",Hofstra!$F$9,IF(B75="Penn State",'Penn State'!$F$9,IF(B75="Delaware",Delaware!$F$9,IF(B75="Massachusetts",Massachusetts!$F$9,IF(B75="Bellarmine",Bellarmine!$F$9,IF(B75="Fairfield",Fairfield!$F$9,IF(B75="Hobart",Hobart!$F$9,IF(B75="Loyola",Loyola!$F$9,IF(B75="Ohio State",'Ohio State'!$F$9,IF(B75="Denver",Denver!$F$9,IF(B75="Johns Hopkins",'Johns Hopkins'!$F$9,IF(B75="Mercer",Mercer!$F$9,IF(B75="Michigan",Michigan!$F$9,IF(B75="Brown",Brown!$F$9,IF(B75="Cornell",Cornell!$F$9,IF(B75="Dartmouth",Dartmouth!$F$9,IF(B75="Harvard",Harvard!$F$9,IF(B75="Pennsylvania",Pennsylvania!$F$9,IF(B75="Princeton",Princeton!$F$9,IF(B75="Yale",Yale!$F$9,IF(B75="Canisius",Canisius!$F$9,IF(B75="Jacksonville",Jacksonville!$F$9,IF(B75="Manhattan",Manhattan!$F$9,IF(B75="Marist",Marist!$F$9,IF(B75="St. Josephs",'St. Josephs'!$F$9,IF(B75="Siena",Siena!$F$9,IF(B75="VMI",VMI!$F$9,IF(B75="Bryant",Bryant!$F$9,IF(B75="Mt. St. Marys",'Mount St. Marys'!$F$9,IF(B75="Quinnipiac",Quinnipiac!$F$9,IF(B75="Robert Morris",'Robert Morris'!$F$9,IF(B75="Sacred Heart",'Sacred Heart'!$F$9,IF(B75="Wagner",Wagner!$F$9,IF(B75="Army",Army!$F$9,IF(B75="Bucknell",Bucknell!$F$9,IF(B75="Colgate",Colgate!$F$9,IF(B75="Towson",Towson!$F$9,IF(B75="Holy Cross",'Holy Cross'!$F$9,IF(B75="Lafayette",Lafayette!$F$9,IF(B75="Lehigh",Lehigh!$F$9,IF(B75="Navy",Navy!$F$9,0)))))))))))))))))))))))))))))))))))))))))))))))))))))))))))))</f>
        <v>336</v>
      </c>
      <c r="L75" s="19">
        <f t="shared" si="10"/>
        <v>8.3058645553434864</v>
      </c>
      <c r="M75">
        <f t="shared" si="11"/>
        <v>67</v>
      </c>
      <c r="N75" s="19">
        <f>'Efficiency Adjustment'!$B$66</f>
        <v>29.429229830436125</v>
      </c>
      <c r="O75" s="19">
        <f>IF(B75="Air Force",'Air Force'!$C$71,IF(B75="Albany",Albany!$C$71,IF(B75="Detroit",Detroit!$C$71,IF(B75="Binghamton",Binghamton!$C$71,IF(B75="Hartford",Hartford!$C$71,IF(B75="Stony Brook",'Stony Brook'!$C$71,IF(B75="UMBC",UMBC!$C$71,IF(B75="Vermont",Vermont!$C$71,IF(B75="Duke",Duke!$C$71,IF(B75="Maryland",Maryland!$C$71,IF(B75="North Carolina",'North Carolina'!$C$71,IF(B75="Virginia",Virginia!$C$71,IF(B75="Georgetown",Georgetown!$C$71,IF(B75="Notre Dame",'Notre Dame'!$C$71,IF(B75="Providence",Providence!$C$71,IF(B75="Rutgers",Rutgers!$C$71,IF(B75="St. Johns",'St. Johns'!$C$71,IF(B75="Syracuse",Syracuse!$C$71,IF(B75="Villanova",Villanova!$C$71,IF(B75="Drexel",Drexel!$C$71,IF(B75="Hofstra",Hofstra!$C$71,IF(B75="Penn State",'Penn State'!$C$71,IF(B75="Delaware",Delaware!$C$71,IF(B75="Massachusetts",Massachusetts!$C$71,IF(B75="Bellarmine",Bellarmine!$C$71,IF(B75="Fairfield",Fairfield!$C$71,IF(B75="Hobart",Hobart!$C$71,IF(B75="Loyola",Loyola!$C$71,IF(B75="Ohio State",'Ohio State'!$C$71,IF(B75="Denver",Denver!$C$71,IF(B75="Johns Hopkins",'Johns Hopkins'!$C$71,IF(B75="Mercer",Mercer!$C$71,IF(B75="Michigan",Michigan!$C$71,IF(B75="Brown",Brown!$C$71,IF(B75="Cornell",Cornell!$C$71,IF(B75="Dartmouth",Dartmouth!$C$71,IF(B75="Harvard",Harvard!$C$71,IF(B75="Pennsylvania",Pennsylvania!$C$71,IF(B75="Princeton",Princeton!$C$71,IF(B75="Yale",Yale!$C$71,IF(B75="Canisius",Canisius!$C$71,IF(B75="Jacksonville",Jacksonville!$C$71,IF(B75="Manhattan",Manhattan!$C$71,IF(B75="Marist",Marist!$C$71,IF(B75="St. Josephs",'St. Josephs'!$C$71,IF(B75="Siena",Siena!$C$71,IF(B75="VMI",VMI!$C$71,IF(B75="Bryant",Bryant!$C$71,IF(B75="Mt. St. Marys",'Mount St. Marys'!$C$71,IF(B75="Quinnipiac",Quinnipiac!$C$71,IF(B75="Robert Morris",'Robert Morris'!$C$71,IF(B75="Sacred Heart",'Sacred Heart'!$C$71,IF(B75="Wagner",Wagner!$C$71,IF(B75="Army",Army!$C$71,IF(B75="Bucknell",Bucknell!$C$71,IF(B75="Colgate",Colgate!$C$71,IF(B75="Towson",Towson!$C$71,IF(B75="Holy Cross",'Holy Cross'!$C$71,IF(B75="Lafayette",Lafayette!$C$71,IF(B75="Lehigh",Lehigh!$C$71,IF(B75="Navy",Navy!$C$71,0)))))))))))))))))))))))))))))))))))))))))))))))))))))))))))))</f>
        <v>28.472036955366029</v>
      </c>
    </row>
    <row r="76" spans="1:15">
      <c r="A76" t="s">
        <v>394</v>
      </c>
      <c r="B76" t="s">
        <v>22</v>
      </c>
      <c r="C76" t="s">
        <v>435</v>
      </c>
      <c r="D76">
        <v>19</v>
      </c>
      <c r="E76">
        <v>7</v>
      </c>
      <c r="F76">
        <v>26</v>
      </c>
      <c r="G76" s="44">
        <f t="shared" si="6"/>
        <v>5.7926829268292686</v>
      </c>
      <c r="H76" s="44">
        <f t="shared" si="7"/>
        <v>2.1341463414634148</v>
      </c>
      <c r="I76" s="44">
        <f t="shared" si="8"/>
        <v>7.9268292682926829</v>
      </c>
      <c r="J76">
        <f t="shared" si="9"/>
        <v>73</v>
      </c>
      <c r="K76">
        <f>IF(B76="Air Force",'Air Force'!$F$9,IF(B76="Albany",Albany!$F$9,IF(B76="Detroit",Detroit!$F$9,IF(B76="Binghamton",Binghamton!$F$9,IF(B76="Hartford",Hartford!$F$9,IF(B76="Stony Brook",'Stony Brook'!$F$9,IF(B76="UMBC",UMBC!$F$9,IF(B76="Vermont",Vermont!$F$9,IF(B76="Duke",Duke!$F$9,IF(B76="Maryland",Maryland!$F$9,IF(B76="North Carolina",'North Carolina'!$F$9,IF(B76="Virginia",Virginia!$F$9,IF(B76="Georgetown",Georgetown!$F$9,IF(B76="Notre Dame",'Notre Dame'!$F$9,IF(B76="Providence",Providence!$F$9,IF(B76="Rutgers",Rutgers!$F$9,IF(B76="St. Johns",'St. Johns'!$F$9,IF(B76="Syracuse",Syracuse!$F$9,IF(B76="Villanova",Villanova!$F$9,IF(B76="Drexel",Drexel!$F$9,IF(B76="Hofstra",Hofstra!$F$9,IF(B76="Penn State",'Penn State'!$F$9,IF(B76="Delaware",Delaware!$F$9,IF(B76="Massachusetts",Massachusetts!$F$9,IF(B76="Bellarmine",Bellarmine!$F$9,IF(B76="Fairfield",Fairfield!$F$9,IF(B76="Hobart",Hobart!$F$9,IF(B76="Loyola",Loyola!$F$9,IF(B76="Ohio State",'Ohio State'!$F$9,IF(B76="Denver",Denver!$F$9,IF(B76="Johns Hopkins",'Johns Hopkins'!$F$9,IF(B76="Mercer",Mercer!$F$9,IF(B76="Michigan",Michigan!$F$9,IF(B76="Brown",Brown!$F$9,IF(B76="Cornell",Cornell!$F$9,IF(B76="Dartmouth",Dartmouth!$F$9,IF(B76="Harvard",Harvard!$F$9,IF(B76="Pennsylvania",Pennsylvania!$F$9,IF(B76="Princeton",Princeton!$F$9,IF(B76="Yale",Yale!$F$9,IF(B76="Canisius",Canisius!$F$9,IF(B76="Jacksonville",Jacksonville!$F$9,IF(B76="Manhattan",Manhattan!$F$9,IF(B76="Marist",Marist!$F$9,IF(B76="St. Josephs",'St. Josephs'!$F$9,IF(B76="Siena",Siena!$F$9,IF(B76="VMI",VMI!$F$9,IF(B76="Bryant",Bryant!$F$9,IF(B76="Mt. St. Marys",'Mount St. Marys'!$F$9,IF(B76="Quinnipiac",Quinnipiac!$F$9,IF(B76="Robert Morris",'Robert Morris'!$F$9,IF(B76="Sacred Heart",'Sacred Heart'!$F$9,IF(B76="Wagner",Wagner!$F$9,IF(B76="Army",Army!$F$9,IF(B76="Bucknell",Bucknell!$F$9,IF(B76="Colgate",Colgate!$F$9,IF(B76="Towson",Towson!$F$9,IF(B76="Holy Cross",'Holy Cross'!$F$9,IF(B76="Lafayette",Lafayette!$F$9,IF(B76="Lehigh",Lehigh!$F$9,IF(B76="Navy",Navy!$F$9,0)))))))))))))))))))))))))))))))))))))))))))))))))))))))))))))</f>
        <v>328</v>
      </c>
      <c r="L76" s="19">
        <f t="shared" si="10"/>
        <v>8.3097104592843145</v>
      </c>
      <c r="M76">
        <f t="shared" si="11"/>
        <v>66</v>
      </c>
      <c r="N76" s="19">
        <f>'Efficiency Adjustment'!$B$66</f>
        <v>29.429229830436125</v>
      </c>
      <c r="O76" s="19">
        <f>IF(B76="Air Force",'Air Force'!$C$71,IF(B76="Albany",Albany!$C$71,IF(B76="Detroit",Detroit!$C$71,IF(B76="Binghamton",Binghamton!$C$71,IF(B76="Hartford",Hartford!$C$71,IF(B76="Stony Brook",'Stony Brook'!$C$71,IF(B76="UMBC",UMBC!$C$71,IF(B76="Vermont",Vermont!$C$71,IF(B76="Duke",Duke!$C$71,IF(B76="Maryland",Maryland!$C$71,IF(B76="North Carolina",'North Carolina'!$C$71,IF(B76="Virginia",Virginia!$C$71,IF(B76="Georgetown",Georgetown!$C$71,IF(B76="Notre Dame",'Notre Dame'!$C$71,IF(B76="Providence",Providence!$C$71,IF(B76="Rutgers",Rutgers!$C$71,IF(B76="St. Johns",'St. Johns'!$C$71,IF(B76="Syracuse",Syracuse!$C$71,IF(B76="Villanova",Villanova!$C$71,IF(B76="Drexel",Drexel!$C$71,IF(B76="Hofstra",Hofstra!$C$71,IF(B76="Penn State",'Penn State'!$C$71,IF(B76="Delaware",Delaware!$C$71,IF(B76="Massachusetts",Massachusetts!$C$71,IF(B76="Bellarmine",Bellarmine!$C$71,IF(B76="Fairfield",Fairfield!$C$71,IF(B76="Hobart",Hobart!$C$71,IF(B76="Loyola",Loyola!$C$71,IF(B76="Ohio State",'Ohio State'!$C$71,IF(B76="Denver",Denver!$C$71,IF(B76="Johns Hopkins",'Johns Hopkins'!$C$71,IF(B76="Mercer",Mercer!$C$71,IF(B76="Michigan",Michigan!$C$71,IF(B76="Brown",Brown!$C$71,IF(B76="Cornell",Cornell!$C$71,IF(B76="Dartmouth",Dartmouth!$C$71,IF(B76="Harvard",Harvard!$C$71,IF(B76="Pennsylvania",Pennsylvania!$C$71,IF(B76="Princeton",Princeton!$C$71,IF(B76="Yale",Yale!$C$71,IF(B76="Canisius",Canisius!$C$71,IF(B76="Jacksonville",Jacksonville!$C$71,IF(B76="Manhattan",Manhattan!$C$71,IF(B76="Marist",Marist!$C$71,IF(B76="St. Josephs",'St. Josephs'!$C$71,IF(B76="Siena",Siena!$C$71,IF(B76="VMI",VMI!$C$71,IF(B76="Bryant",Bryant!$C$71,IF(B76="Mt. St. Marys",'Mount St. Marys'!$C$71,IF(B76="Quinnipiac",Quinnipiac!$C$71,IF(B76="Robert Morris",'Robert Morris'!$C$71,IF(B76="Sacred Heart",'Sacred Heart'!$C$71,IF(B76="Wagner",Wagner!$C$71,IF(B76="Army",Army!$C$71,IF(B76="Bucknell",Bucknell!$C$71,IF(B76="Colgate",Colgate!$C$71,IF(B76="Towson",Towson!$C$71,IF(B76="Holy Cross",'Holy Cross'!$C$71,IF(B76="Lafayette",Lafayette!$C$71,IF(B76="Lehigh",Lehigh!$C$71,IF(B76="Navy",Navy!$C$71,0)))))))))))))))))))))))))))))))))))))))))))))))))))))))))))))</f>
        <v>28.073238111753025</v>
      </c>
    </row>
    <row r="77" spans="1:15">
      <c r="A77" t="s">
        <v>263</v>
      </c>
      <c r="B77" t="s">
        <v>57</v>
      </c>
      <c r="C77" t="s">
        <v>436</v>
      </c>
      <c r="D77">
        <v>16</v>
      </c>
      <c r="E77">
        <v>16</v>
      </c>
      <c r="F77">
        <v>32</v>
      </c>
      <c r="G77" s="44">
        <f t="shared" si="6"/>
        <v>4.0712468193384224</v>
      </c>
      <c r="H77" s="44">
        <f t="shared" si="7"/>
        <v>4.0712468193384224</v>
      </c>
      <c r="I77" s="44">
        <f t="shared" si="8"/>
        <v>8.1424936386768447</v>
      </c>
      <c r="J77">
        <f t="shared" si="9"/>
        <v>67</v>
      </c>
      <c r="K77">
        <f>IF(B77="Air Force",'Air Force'!$F$9,IF(B77="Albany",Albany!$F$9,IF(B77="Detroit",Detroit!$F$9,IF(B77="Binghamton",Binghamton!$F$9,IF(B77="Hartford",Hartford!$F$9,IF(B77="Stony Brook",'Stony Brook'!$F$9,IF(B77="UMBC",UMBC!$F$9,IF(B77="Vermont",Vermont!$F$9,IF(B77="Duke",Duke!$F$9,IF(B77="Maryland",Maryland!$F$9,IF(B77="North Carolina",'North Carolina'!$F$9,IF(B77="Virginia",Virginia!$F$9,IF(B77="Georgetown",Georgetown!$F$9,IF(B77="Notre Dame",'Notre Dame'!$F$9,IF(B77="Providence",Providence!$F$9,IF(B77="Rutgers",Rutgers!$F$9,IF(B77="St. Johns",'St. Johns'!$F$9,IF(B77="Syracuse",Syracuse!$F$9,IF(B77="Villanova",Villanova!$F$9,IF(B77="Drexel",Drexel!$F$9,IF(B77="Hofstra",Hofstra!$F$9,IF(B77="Penn State",'Penn State'!$F$9,IF(B77="Delaware",Delaware!$F$9,IF(B77="Massachusetts",Massachusetts!$F$9,IF(B77="Bellarmine",Bellarmine!$F$9,IF(B77="Fairfield",Fairfield!$F$9,IF(B77="Hobart",Hobart!$F$9,IF(B77="Loyola",Loyola!$F$9,IF(B77="Ohio State",'Ohio State'!$F$9,IF(B77="Denver",Denver!$F$9,IF(B77="Johns Hopkins",'Johns Hopkins'!$F$9,IF(B77="Mercer",Mercer!$F$9,IF(B77="Michigan",Michigan!$F$9,IF(B77="Brown",Brown!$F$9,IF(B77="Cornell",Cornell!$F$9,IF(B77="Dartmouth",Dartmouth!$F$9,IF(B77="Harvard",Harvard!$F$9,IF(B77="Pennsylvania",Pennsylvania!$F$9,IF(B77="Princeton",Princeton!$F$9,IF(B77="Yale",Yale!$F$9,IF(B77="Canisius",Canisius!$F$9,IF(B77="Jacksonville",Jacksonville!$F$9,IF(B77="Manhattan",Manhattan!$F$9,IF(B77="Marist",Marist!$F$9,IF(B77="St. Josephs",'St. Josephs'!$F$9,IF(B77="Siena",Siena!$F$9,IF(B77="VMI",VMI!$F$9,IF(B77="Bryant",Bryant!$F$9,IF(B77="Mt. St. Marys",'Mount St. Marys'!$F$9,IF(B77="Quinnipiac",Quinnipiac!$F$9,IF(B77="Robert Morris",'Robert Morris'!$F$9,IF(B77="Sacred Heart",'Sacred Heart'!$F$9,IF(B77="Wagner",Wagner!$F$9,IF(B77="Army",Army!$F$9,IF(B77="Bucknell",Bucknell!$F$9,IF(B77="Colgate",Colgate!$F$9,IF(B77="Towson",Towson!$F$9,IF(B77="Holy Cross",'Holy Cross'!$F$9,IF(B77="Lafayette",Lafayette!$F$9,IF(B77="Lehigh",Lehigh!$F$9,IF(B77="Navy",Navy!$F$9,0)))))))))))))))))))))))))))))))))))))))))))))))))))))))))))))</f>
        <v>393</v>
      </c>
      <c r="L77" s="19">
        <f t="shared" si="10"/>
        <v>8.1720620526386227</v>
      </c>
      <c r="M77">
        <f t="shared" si="11"/>
        <v>69</v>
      </c>
      <c r="N77" s="19">
        <f>'Efficiency Adjustment'!$B$66</f>
        <v>29.429229830436125</v>
      </c>
      <c r="O77" s="19">
        <f>IF(B77="Air Force",'Air Force'!$C$71,IF(B77="Albany",Albany!$C$71,IF(B77="Detroit",Detroit!$C$71,IF(B77="Binghamton",Binghamton!$C$71,IF(B77="Hartford",Hartford!$C$71,IF(B77="Stony Brook",'Stony Brook'!$C$71,IF(B77="UMBC",UMBC!$C$71,IF(B77="Vermont",Vermont!$C$71,IF(B77="Duke",Duke!$C$71,IF(B77="Maryland",Maryland!$C$71,IF(B77="North Carolina",'North Carolina'!$C$71,IF(B77="Virginia",Virginia!$C$71,IF(B77="Georgetown",Georgetown!$C$71,IF(B77="Notre Dame",'Notre Dame'!$C$71,IF(B77="Providence",Providence!$C$71,IF(B77="Rutgers",Rutgers!$C$71,IF(B77="St. Johns",'St. Johns'!$C$71,IF(B77="Syracuse",Syracuse!$C$71,IF(B77="Villanova",Villanova!$C$71,IF(B77="Drexel",Drexel!$C$71,IF(B77="Hofstra",Hofstra!$C$71,IF(B77="Penn State",'Penn State'!$C$71,IF(B77="Delaware",Delaware!$C$71,IF(B77="Massachusetts",Massachusetts!$C$71,IF(B77="Bellarmine",Bellarmine!$C$71,IF(B77="Fairfield",Fairfield!$C$71,IF(B77="Hobart",Hobart!$C$71,IF(B77="Loyola",Loyola!$C$71,IF(B77="Ohio State",'Ohio State'!$C$71,IF(B77="Denver",Denver!$C$71,IF(B77="Johns Hopkins",'Johns Hopkins'!$C$71,IF(B77="Mercer",Mercer!$C$71,IF(B77="Michigan",Michigan!$C$71,IF(B77="Brown",Brown!$C$71,IF(B77="Cornell",Cornell!$C$71,IF(B77="Dartmouth",Dartmouth!$C$71,IF(B77="Harvard",Harvard!$C$71,IF(B77="Pennsylvania",Pennsylvania!$C$71,IF(B77="Princeton",Princeton!$C$71,IF(B77="Yale",Yale!$C$71,IF(B77="Canisius",Canisius!$C$71,IF(B77="Jacksonville",Jacksonville!$C$71,IF(B77="Manhattan",Manhattan!$C$71,IF(B77="Marist",Marist!$C$71,IF(B77="St. Josephs",'St. Josephs'!$C$71,IF(B77="Siena",Siena!$C$71,IF(B77="VMI",VMI!$C$71,IF(B77="Bryant",Bryant!$C$71,IF(B77="Mt. St. Marys",'Mount St. Marys'!$C$71,IF(B77="Quinnipiac",Quinnipiac!$C$71,IF(B77="Robert Morris",'Robert Morris'!$C$71,IF(B77="Sacred Heart",'Sacred Heart'!$C$71,IF(B77="Wagner",Wagner!$C$71,IF(B77="Army",Army!$C$71,IF(B77="Bucknell",Bucknell!$C$71,IF(B77="Colgate",Colgate!$C$71,IF(B77="Towson",Towson!$C$71,IF(B77="Holy Cross",'Holy Cross'!$C$71,IF(B77="Lafayette",Lafayette!$C$71,IF(B77="Lehigh",Lehigh!$C$71,IF(B77="Navy",Navy!$C$71,0)))))))))))))))))))))))))))))))))))))))))))))))))))))))))))))</f>
        <v>29.322748058198275</v>
      </c>
    </row>
    <row r="78" spans="1:15">
      <c r="A78" t="s">
        <v>469</v>
      </c>
      <c r="B78" t="s">
        <v>53</v>
      </c>
      <c r="C78" t="s">
        <v>437</v>
      </c>
      <c r="D78">
        <v>7</v>
      </c>
      <c r="E78">
        <v>17</v>
      </c>
      <c r="F78">
        <v>24</v>
      </c>
      <c r="G78" s="44">
        <f t="shared" si="6"/>
        <v>2.4054982817869419</v>
      </c>
      <c r="H78" s="44">
        <f t="shared" si="7"/>
        <v>5.8419243986254292</v>
      </c>
      <c r="I78" s="44">
        <f t="shared" si="8"/>
        <v>8.2474226804123703</v>
      </c>
      <c r="J78">
        <f t="shared" si="9"/>
        <v>64</v>
      </c>
      <c r="K78">
        <f>IF(B78="Air Force",'Air Force'!$F$9,IF(B78="Albany",Albany!$F$9,IF(B78="Detroit",Detroit!$F$9,IF(B78="Binghamton",Binghamton!$F$9,IF(B78="Hartford",Hartford!$F$9,IF(B78="Stony Brook",'Stony Brook'!$F$9,IF(B78="UMBC",UMBC!$F$9,IF(B78="Vermont",Vermont!$F$9,IF(B78="Duke",Duke!$F$9,IF(B78="Maryland",Maryland!$F$9,IF(B78="North Carolina",'North Carolina'!$F$9,IF(B78="Virginia",Virginia!$F$9,IF(B78="Georgetown",Georgetown!$F$9,IF(B78="Notre Dame",'Notre Dame'!$F$9,IF(B78="Providence",Providence!$F$9,IF(B78="Rutgers",Rutgers!$F$9,IF(B78="St. Johns",'St. Johns'!$F$9,IF(B78="Syracuse",Syracuse!$F$9,IF(B78="Villanova",Villanova!$F$9,IF(B78="Drexel",Drexel!$F$9,IF(B78="Hofstra",Hofstra!$F$9,IF(B78="Penn State",'Penn State'!$F$9,IF(B78="Delaware",Delaware!$F$9,IF(B78="Massachusetts",Massachusetts!$F$9,IF(B78="Bellarmine",Bellarmine!$F$9,IF(B78="Fairfield",Fairfield!$F$9,IF(B78="Hobart",Hobart!$F$9,IF(B78="Loyola",Loyola!$F$9,IF(B78="Ohio State",'Ohio State'!$F$9,IF(B78="Denver",Denver!$F$9,IF(B78="Johns Hopkins",'Johns Hopkins'!$F$9,IF(B78="Mercer",Mercer!$F$9,IF(B78="Michigan",Michigan!$F$9,IF(B78="Brown",Brown!$F$9,IF(B78="Cornell",Cornell!$F$9,IF(B78="Dartmouth",Dartmouth!$F$9,IF(B78="Harvard",Harvard!$F$9,IF(B78="Pennsylvania",Pennsylvania!$F$9,IF(B78="Princeton",Princeton!$F$9,IF(B78="Yale",Yale!$F$9,IF(B78="Canisius",Canisius!$F$9,IF(B78="Jacksonville",Jacksonville!$F$9,IF(B78="Manhattan",Manhattan!$F$9,IF(B78="Marist",Marist!$F$9,IF(B78="St. Josephs",'St. Josephs'!$F$9,IF(B78="Siena",Siena!$F$9,IF(B78="VMI",VMI!$F$9,IF(B78="Bryant",Bryant!$F$9,IF(B78="Mt. St. Marys",'Mount St. Marys'!$F$9,IF(B78="Quinnipiac",Quinnipiac!$F$9,IF(B78="Robert Morris",'Robert Morris'!$F$9,IF(B78="Sacred Heart",'Sacred Heart'!$F$9,IF(B78="Wagner",Wagner!$F$9,IF(B78="Army",Army!$F$9,IF(B78="Bucknell",Bucknell!$F$9,IF(B78="Colgate",Colgate!$F$9,IF(B78="Towson",Towson!$F$9,IF(B78="Holy Cross",'Holy Cross'!$F$9,IF(B78="Lafayette",Lafayette!$F$9,IF(B78="Lehigh",Lehigh!$F$9,IF(B78="Navy",Navy!$F$9,0)))))))))))))))))))))))))))))))))))))))))))))))))))))))))))))</f>
        <v>291</v>
      </c>
      <c r="L78" s="19">
        <f t="shared" si="10"/>
        <v>8.1654303644360606</v>
      </c>
      <c r="M78">
        <f t="shared" si="11"/>
        <v>70</v>
      </c>
      <c r="N78" s="19">
        <f>'Efficiency Adjustment'!$B$66</f>
        <v>29.429229830436125</v>
      </c>
      <c r="O78" s="19">
        <f>IF(B78="Air Force",'Air Force'!$C$71,IF(B78="Albany",Albany!$C$71,IF(B78="Detroit",Detroit!$C$71,IF(B78="Binghamton",Binghamton!$C$71,IF(B78="Hartford",Hartford!$C$71,IF(B78="Stony Brook",'Stony Brook'!$C$71,IF(B78="UMBC",UMBC!$C$71,IF(B78="Vermont",Vermont!$C$71,IF(B78="Duke",Duke!$C$71,IF(B78="Maryland",Maryland!$C$71,IF(B78="North Carolina",'North Carolina'!$C$71,IF(B78="Virginia",Virginia!$C$71,IF(B78="Georgetown",Georgetown!$C$71,IF(B78="Notre Dame",'Notre Dame'!$C$71,IF(B78="Providence",Providence!$C$71,IF(B78="Rutgers",Rutgers!$C$71,IF(B78="St. Johns",'St. Johns'!$C$71,IF(B78="Syracuse",Syracuse!$C$71,IF(B78="Villanova",Villanova!$C$71,IF(B78="Drexel",Drexel!$C$71,IF(B78="Hofstra",Hofstra!$C$71,IF(B78="Penn State",'Penn State'!$C$71,IF(B78="Delaware",Delaware!$C$71,IF(B78="Massachusetts",Massachusetts!$C$71,IF(B78="Bellarmine",Bellarmine!$C$71,IF(B78="Fairfield",Fairfield!$C$71,IF(B78="Hobart",Hobart!$C$71,IF(B78="Loyola",Loyola!$C$71,IF(B78="Ohio State",'Ohio State'!$C$71,IF(B78="Denver",Denver!$C$71,IF(B78="Johns Hopkins",'Johns Hopkins'!$C$71,IF(B78="Mercer",Mercer!$C$71,IF(B78="Michigan",Michigan!$C$71,IF(B78="Brown",Brown!$C$71,IF(B78="Cornell",Cornell!$C$71,IF(B78="Dartmouth",Dartmouth!$C$71,IF(B78="Harvard",Harvard!$C$71,IF(B78="Pennsylvania",Pennsylvania!$C$71,IF(B78="Princeton",Princeton!$C$71,IF(B78="Yale",Yale!$C$71,IF(B78="Canisius",Canisius!$C$71,IF(B78="Jacksonville",Jacksonville!$C$71,IF(B78="Manhattan",Manhattan!$C$71,IF(B78="Marist",Marist!$C$71,IF(B78="St. Josephs",'St. Josephs'!$C$71,IF(B78="Siena",Siena!$C$71,IF(B78="VMI",VMI!$C$71,IF(B78="Bryant",Bryant!$C$71,IF(B78="Mt. St. Marys",'Mount St. Marys'!$C$71,IF(B78="Quinnipiac",Quinnipiac!$C$71,IF(B78="Robert Morris",'Robert Morris'!$C$71,IF(B78="Sacred Heart",'Sacred Heart'!$C$71,IF(B78="Wagner",Wagner!$C$71,IF(B78="Army",Army!$C$71,IF(B78="Bucknell",Bucknell!$C$71,IF(B78="Colgate",Colgate!$C$71,IF(B78="Towson",Towson!$C$71,IF(B78="Holy Cross",'Holy Cross'!$C$71,IF(B78="Lafayette",Lafayette!$C$71,IF(B78="Lehigh",Lehigh!$C$71,IF(B78="Navy",Navy!$C$71,0)))))))))))))))))))))))))))))))))))))))))))))))))))))))))))))</f>
        <v>29.724740367358475</v>
      </c>
    </row>
    <row r="79" spans="1:15">
      <c r="A79" t="s">
        <v>391</v>
      </c>
      <c r="B79" t="s">
        <v>21</v>
      </c>
      <c r="C79" t="s">
        <v>435</v>
      </c>
      <c r="D79">
        <v>22</v>
      </c>
      <c r="E79">
        <v>5</v>
      </c>
      <c r="F79">
        <v>27</v>
      </c>
      <c r="G79" s="44">
        <f t="shared" si="6"/>
        <v>6.567164179104477</v>
      </c>
      <c r="H79" s="44">
        <f t="shared" si="7"/>
        <v>1.4925373134328357</v>
      </c>
      <c r="I79" s="44">
        <f t="shared" si="8"/>
        <v>8.0597014925373127</v>
      </c>
      <c r="J79">
        <f t="shared" si="9"/>
        <v>70</v>
      </c>
      <c r="K79">
        <f>IF(B79="Air Force",'Air Force'!$F$9,IF(B79="Albany",Albany!$F$9,IF(B79="Detroit",Detroit!$F$9,IF(B79="Binghamton",Binghamton!$F$9,IF(B79="Hartford",Hartford!$F$9,IF(B79="Stony Brook",'Stony Brook'!$F$9,IF(B79="UMBC",UMBC!$F$9,IF(B79="Vermont",Vermont!$F$9,IF(B79="Duke",Duke!$F$9,IF(B79="Maryland",Maryland!$F$9,IF(B79="North Carolina",'North Carolina'!$F$9,IF(B79="Virginia",Virginia!$F$9,IF(B79="Georgetown",Georgetown!$F$9,IF(B79="Notre Dame",'Notre Dame'!$F$9,IF(B79="Providence",Providence!$F$9,IF(B79="Rutgers",Rutgers!$F$9,IF(B79="St. Johns",'St. Johns'!$F$9,IF(B79="Syracuse",Syracuse!$F$9,IF(B79="Villanova",Villanova!$F$9,IF(B79="Drexel",Drexel!$F$9,IF(B79="Hofstra",Hofstra!$F$9,IF(B79="Penn State",'Penn State'!$F$9,IF(B79="Delaware",Delaware!$F$9,IF(B79="Massachusetts",Massachusetts!$F$9,IF(B79="Bellarmine",Bellarmine!$F$9,IF(B79="Fairfield",Fairfield!$F$9,IF(B79="Hobart",Hobart!$F$9,IF(B79="Loyola",Loyola!$F$9,IF(B79="Ohio State",'Ohio State'!$F$9,IF(B79="Denver",Denver!$F$9,IF(B79="Johns Hopkins",'Johns Hopkins'!$F$9,IF(B79="Mercer",Mercer!$F$9,IF(B79="Michigan",Michigan!$F$9,IF(B79="Brown",Brown!$F$9,IF(B79="Cornell",Cornell!$F$9,IF(B79="Dartmouth",Dartmouth!$F$9,IF(B79="Harvard",Harvard!$F$9,IF(B79="Pennsylvania",Pennsylvania!$F$9,IF(B79="Princeton",Princeton!$F$9,IF(B79="Yale",Yale!$F$9,IF(B79="Canisius",Canisius!$F$9,IF(B79="Jacksonville",Jacksonville!$F$9,IF(B79="Manhattan",Manhattan!$F$9,IF(B79="Marist",Marist!$F$9,IF(B79="St. Josephs",'St. Josephs'!$F$9,IF(B79="Siena",Siena!$F$9,IF(B79="VMI",VMI!$F$9,IF(B79="Bryant",Bryant!$F$9,IF(B79="Mt. St. Marys",'Mount St. Marys'!$F$9,IF(B79="Quinnipiac",Quinnipiac!$F$9,IF(B79="Robert Morris",'Robert Morris'!$F$9,IF(B79="Sacred Heart",'Sacred Heart'!$F$9,IF(B79="Wagner",Wagner!$F$9,IF(B79="Army",Army!$F$9,IF(B79="Bucknell",Bucknell!$F$9,IF(B79="Colgate",Colgate!$F$9,IF(B79="Towson",Towson!$F$9,IF(B79="Holy Cross",'Holy Cross'!$F$9,IF(B79="Lafayette",Lafayette!$F$9,IF(B79="Lehigh",Lehigh!$F$9,IF(B79="Navy",Navy!$F$9,0)))))))))))))))))))))))))))))))))))))))))))))))))))))))))))))</f>
        <v>335</v>
      </c>
      <c r="L79" s="19">
        <f t="shared" si="10"/>
        <v>8.1808463683264225</v>
      </c>
      <c r="M79">
        <f t="shared" si="11"/>
        <v>68</v>
      </c>
      <c r="N79" s="19">
        <f>'Efficiency Adjustment'!$B$66</f>
        <v>29.429229830436125</v>
      </c>
      <c r="O79" s="19">
        <f>IF(B79="Air Force",'Air Force'!$C$71,IF(B79="Albany",Albany!$C$71,IF(B79="Detroit",Detroit!$C$71,IF(B79="Binghamton",Binghamton!$C$71,IF(B79="Hartford",Hartford!$C$71,IF(B79="Stony Brook",'Stony Brook'!$C$71,IF(B79="UMBC",UMBC!$C$71,IF(B79="Vermont",Vermont!$C$71,IF(B79="Duke",Duke!$C$71,IF(B79="Maryland",Maryland!$C$71,IF(B79="North Carolina",'North Carolina'!$C$71,IF(B79="Virginia",Virginia!$C$71,IF(B79="Georgetown",Georgetown!$C$71,IF(B79="Notre Dame",'Notre Dame'!$C$71,IF(B79="Providence",Providence!$C$71,IF(B79="Rutgers",Rutgers!$C$71,IF(B79="St. Johns",'St. Johns'!$C$71,IF(B79="Syracuse",Syracuse!$C$71,IF(B79="Villanova",Villanova!$C$71,IF(B79="Drexel",Drexel!$C$71,IF(B79="Hofstra",Hofstra!$C$71,IF(B79="Penn State",'Penn State'!$C$71,IF(B79="Delaware",Delaware!$C$71,IF(B79="Massachusetts",Massachusetts!$C$71,IF(B79="Bellarmine",Bellarmine!$C$71,IF(B79="Fairfield",Fairfield!$C$71,IF(B79="Hobart",Hobart!$C$71,IF(B79="Loyola",Loyola!$C$71,IF(B79="Ohio State",'Ohio State'!$C$71,IF(B79="Denver",Denver!$C$71,IF(B79="Johns Hopkins",'Johns Hopkins'!$C$71,IF(B79="Mercer",Mercer!$C$71,IF(B79="Michigan",Michigan!$C$71,IF(B79="Brown",Brown!$C$71,IF(B79="Cornell",Cornell!$C$71,IF(B79="Dartmouth",Dartmouth!$C$71,IF(B79="Harvard",Harvard!$C$71,IF(B79="Pennsylvania",Pennsylvania!$C$71,IF(B79="Princeton",Princeton!$C$71,IF(B79="Yale",Yale!$C$71,IF(B79="Canisius",Canisius!$C$71,IF(B79="Jacksonville",Jacksonville!$C$71,IF(B79="Manhattan",Manhattan!$C$71,IF(B79="Marist",Marist!$C$71,IF(B79="St. Josephs",'St. Josephs'!$C$71,IF(B79="Siena",Siena!$C$71,IF(B79="VMI",VMI!$C$71,IF(B79="Bryant",Bryant!$C$71,IF(B79="Mt. St. Marys",'Mount St. Marys'!$C$71,IF(B79="Quinnipiac",Quinnipiac!$C$71,IF(B79="Robert Morris",'Robert Morris'!$C$71,IF(B79="Sacred Heart",'Sacred Heart'!$C$71,IF(B79="Wagner",Wagner!$C$71,IF(B79="Army",Army!$C$71,IF(B79="Bucknell",Bucknell!$C$71,IF(B79="Colgate",Colgate!$C$71,IF(B79="Towson",Towson!$C$71,IF(B79="Holy Cross",'Holy Cross'!$C$71,IF(B79="Lafayette",Lafayette!$C$71,IF(B79="Lehigh",Lehigh!$C$71,IF(B79="Navy",Navy!$C$71,0)))))))))))))))))))))))))))))))))))))))))))))))))))))))))))))</f>
        <v>28.993431352887317</v>
      </c>
    </row>
    <row r="80" spans="1:15">
      <c r="A80" t="s">
        <v>293</v>
      </c>
      <c r="B80" t="s">
        <v>10</v>
      </c>
      <c r="C80" t="s">
        <v>437</v>
      </c>
      <c r="D80">
        <v>19</v>
      </c>
      <c r="E80">
        <v>6</v>
      </c>
      <c r="F80">
        <v>25</v>
      </c>
      <c r="G80" s="44">
        <f t="shared" si="6"/>
        <v>5.5555555555555554</v>
      </c>
      <c r="H80" s="44">
        <f t="shared" si="7"/>
        <v>1.7543859649122806</v>
      </c>
      <c r="I80" s="44">
        <f t="shared" si="8"/>
        <v>7.3099415204678362</v>
      </c>
      <c r="J80">
        <f t="shared" si="9"/>
        <v>95</v>
      </c>
      <c r="K80">
        <f>IF(B80="Air Force",'Air Force'!$F$9,IF(B80="Albany",Albany!$F$9,IF(B80="Detroit",Detroit!$F$9,IF(B80="Binghamton",Binghamton!$F$9,IF(B80="Hartford",Hartford!$F$9,IF(B80="Stony Brook",'Stony Brook'!$F$9,IF(B80="UMBC",UMBC!$F$9,IF(B80="Vermont",Vermont!$F$9,IF(B80="Duke",Duke!$F$9,IF(B80="Maryland",Maryland!$F$9,IF(B80="North Carolina",'North Carolina'!$F$9,IF(B80="Virginia",Virginia!$F$9,IF(B80="Georgetown",Georgetown!$F$9,IF(B80="Notre Dame",'Notre Dame'!$F$9,IF(B80="Providence",Providence!$F$9,IF(B80="Rutgers",Rutgers!$F$9,IF(B80="St. Johns",'St. Johns'!$F$9,IF(B80="Syracuse",Syracuse!$F$9,IF(B80="Villanova",Villanova!$F$9,IF(B80="Drexel",Drexel!$F$9,IF(B80="Hofstra",Hofstra!$F$9,IF(B80="Penn State",'Penn State'!$F$9,IF(B80="Delaware",Delaware!$F$9,IF(B80="Massachusetts",Massachusetts!$F$9,IF(B80="Bellarmine",Bellarmine!$F$9,IF(B80="Fairfield",Fairfield!$F$9,IF(B80="Hobart",Hobart!$F$9,IF(B80="Loyola",Loyola!$F$9,IF(B80="Ohio State",'Ohio State'!$F$9,IF(B80="Denver",Denver!$F$9,IF(B80="Johns Hopkins",'Johns Hopkins'!$F$9,IF(B80="Mercer",Mercer!$F$9,IF(B80="Michigan",Michigan!$F$9,IF(B80="Brown",Brown!$F$9,IF(B80="Cornell",Cornell!$F$9,IF(B80="Dartmouth",Dartmouth!$F$9,IF(B80="Harvard",Harvard!$F$9,IF(B80="Pennsylvania",Pennsylvania!$F$9,IF(B80="Princeton",Princeton!$F$9,IF(B80="Yale",Yale!$F$9,IF(B80="Canisius",Canisius!$F$9,IF(B80="Jacksonville",Jacksonville!$F$9,IF(B80="Manhattan",Manhattan!$F$9,IF(B80="Marist",Marist!$F$9,IF(B80="St. Josephs",'St. Josephs'!$F$9,IF(B80="Siena",Siena!$F$9,IF(B80="VMI",VMI!$F$9,IF(B80="Bryant",Bryant!$F$9,IF(B80="Mt. St. Marys",'Mount St. Marys'!$F$9,IF(B80="Quinnipiac",Quinnipiac!$F$9,IF(B80="Robert Morris",'Robert Morris'!$F$9,IF(B80="Sacred Heart",'Sacred Heart'!$F$9,IF(B80="Wagner",Wagner!$F$9,IF(B80="Army",Army!$F$9,IF(B80="Bucknell",Bucknell!$F$9,IF(B80="Colgate",Colgate!$F$9,IF(B80="Towson",Towson!$F$9,IF(B80="Holy Cross",'Holy Cross'!$F$9,IF(B80="Lafayette",Lafayette!$F$9,IF(B80="Lehigh",Lehigh!$F$9,IF(B80="Navy",Navy!$F$9,0)))))))))))))))))))))))))))))))))))))))))))))))))))))))))))))</f>
        <v>342</v>
      </c>
      <c r="L80" s="19">
        <f t="shared" si="10"/>
        <v>7.3290261611908631</v>
      </c>
      <c r="M80">
        <f t="shared" si="11"/>
        <v>93</v>
      </c>
      <c r="N80" s="19">
        <f>'Efficiency Adjustment'!$B$66</f>
        <v>29.429229830436125</v>
      </c>
      <c r="O80" s="19">
        <f>IF(B80="Air Force",'Air Force'!$C$71,IF(B80="Albany",Albany!$C$71,IF(B80="Detroit",Detroit!$C$71,IF(B80="Binghamton",Binghamton!$C$71,IF(B80="Hartford",Hartford!$C$71,IF(B80="Stony Brook",'Stony Brook'!$C$71,IF(B80="UMBC",UMBC!$C$71,IF(B80="Vermont",Vermont!$C$71,IF(B80="Duke",Duke!$C$71,IF(B80="Maryland",Maryland!$C$71,IF(B80="North Carolina",'North Carolina'!$C$71,IF(B80="Virginia",Virginia!$C$71,IF(B80="Georgetown",Georgetown!$C$71,IF(B80="Notre Dame",'Notre Dame'!$C$71,IF(B80="Providence",Providence!$C$71,IF(B80="Rutgers",Rutgers!$C$71,IF(B80="St. Johns",'St. Johns'!$C$71,IF(B80="Syracuse",Syracuse!$C$71,IF(B80="Villanova",Villanova!$C$71,IF(B80="Drexel",Drexel!$C$71,IF(B80="Hofstra",Hofstra!$C$71,IF(B80="Penn State",'Penn State'!$C$71,IF(B80="Delaware",Delaware!$C$71,IF(B80="Massachusetts",Massachusetts!$C$71,IF(B80="Bellarmine",Bellarmine!$C$71,IF(B80="Fairfield",Fairfield!$C$71,IF(B80="Hobart",Hobart!$C$71,IF(B80="Loyola",Loyola!$C$71,IF(B80="Ohio State",'Ohio State'!$C$71,IF(B80="Denver",Denver!$C$71,IF(B80="Johns Hopkins",'Johns Hopkins'!$C$71,IF(B80="Mercer",Mercer!$C$71,IF(B80="Michigan",Michigan!$C$71,IF(B80="Brown",Brown!$C$71,IF(B80="Cornell",Cornell!$C$71,IF(B80="Dartmouth",Dartmouth!$C$71,IF(B80="Harvard",Harvard!$C$71,IF(B80="Pennsylvania",Pennsylvania!$C$71,IF(B80="Princeton",Princeton!$C$71,IF(B80="Yale",Yale!$C$71,IF(B80="Canisius",Canisius!$C$71,IF(B80="Jacksonville",Jacksonville!$C$71,IF(B80="Manhattan",Manhattan!$C$71,IF(B80="Marist",Marist!$C$71,IF(B80="St. Josephs",'St. Josephs'!$C$71,IF(B80="Siena",Siena!$C$71,IF(B80="VMI",VMI!$C$71,IF(B80="Bryant",Bryant!$C$71,IF(B80="Mt. St. Marys",'Mount St. Marys'!$C$71,IF(B80="Quinnipiac",Quinnipiac!$C$71,IF(B80="Robert Morris",'Robert Morris'!$C$71,IF(B80="Sacred Heart",'Sacred Heart'!$C$71,IF(B80="Wagner",Wagner!$C$71,IF(B80="Army",Army!$C$71,IF(B80="Bucknell",Bucknell!$C$71,IF(B80="Colgate",Colgate!$C$71,IF(B80="Towson",Towson!$C$71,IF(B80="Holy Cross",'Holy Cross'!$C$71,IF(B80="Lafayette",Lafayette!$C$71,IF(B80="Lehigh",Lehigh!$C$71,IF(B80="Navy",Navy!$C$71,0)))))))))))))))))))))))))))))))))))))))))))))))))))))))))))))</f>
        <v>29.352596691773947</v>
      </c>
    </row>
    <row r="81" spans="1:15">
      <c r="A81" t="s">
        <v>385</v>
      </c>
      <c r="B81" t="s">
        <v>17</v>
      </c>
      <c r="C81" t="s">
        <v>436</v>
      </c>
      <c r="D81">
        <v>22</v>
      </c>
      <c r="E81">
        <v>8</v>
      </c>
      <c r="F81">
        <v>30</v>
      </c>
      <c r="G81" s="44">
        <f t="shared" si="6"/>
        <v>5.913978494623656</v>
      </c>
      <c r="H81" s="44">
        <f t="shared" si="7"/>
        <v>2.1505376344086025</v>
      </c>
      <c r="I81" s="44">
        <f t="shared" si="8"/>
        <v>8.064516129032258</v>
      </c>
      <c r="J81">
        <f t="shared" si="9"/>
        <v>69</v>
      </c>
      <c r="K81">
        <f>IF(B81="Air Force",'Air Force'!$F$9,IF(B81="Albany",Albany!$F$9,IF(B81="Detroit",Detroit!$F$9,IF(B81="Binghamton",Binghamton!$F$9,IF(B81="Hartford",Hartford!$F$9,IF(B81="Stony Brook",'Stony Brook'!$F$9,IF(B81="UMBC",UMBC!$F$9,IF(B81="Vermont",Vermont!$F$9,IF(B81="Duke",Duke!$F$9,IF(B81="Maryland",Maryland!$F$9,IF(B81="North Carolina",'North Carolina'!$F$9,IF(B81="Virginia",Virginia!$F$9,IF(B81="Georgetown",Georgetown!$F$9,IF(B81="Notre Dame",'Notre Dame'!$F$9,IF(B81="Providence",Providence!$F$9,IF(B81="Rutgers",Rutgers!$F$9,IF(B81="St. Johns",'St. Johns'!$F$9,IF(B81="Syracuse",Syracuse!$F$9,IF(B81="Villanova",Villanova!$F$9,IF(B81="Drexel",Drexel!$F$9,IF(B81="Hofstra",Hofstra!$F$9,IF(B81="Penn State",'Penn State'!$F$9,IF(B81="Delaware",Delaware!$F$9,IF(B81="Massachusetts",Massachusetts!$F$9,IF(B81="Bellarmine",Bellarmine!$F$9,IF(B81="Fairfield",Fairfield!$F$9,IF(B81="Hobart",Hobart!$F$9,IF(B81="Loyola",Loyola!$F$9,IF(B81="Ohio State",'Ohio State'!$F$9,IF(B81="Denver",Denver!$F$9,IF(B81="Johns Hopkins",'Johns Hopkins'!$F$9,IF(B81="Mercer",Mercer!$F$9,IF(B81="Michigan",Michigan!$F$9,IF(B81="Brown",Brown!$F$9,IF(B81="Cornell",Cornell!$F$9,IF(B81="Dartmouth",Dartmouth!$F$9,IF(B81="Harvard",Harvard!$F$9,IF(B81="Pennsylvania",Pennsylvania!$F$9,IF(B81="Princeton",Princeton!$F$9,IF(B81="Yale",Yale!$F$9,IF(B81="Canisius",Canisius!$F$9,IF(B81="Jacksonville",Jacksonville!$F$9,IF(B81="Manhattan",Manhattan!$F$9,IF(B81="Marist",Marist!$F$9,IF(B81="St. Josephs",'St. Josephs'!$F$9,IF(B81="Siena",Siena!$F$9,IF(B81="VMI",VMI!$F$9,IF(B81="Bryant",Bryant!$F$9,IF(B81="Mt. St. Marys",'Mount St. Marys'!$F$9,IF(B81="Quinnipiac",Quinnipiac!$F$9,IF(B81="Robert Morris",'Robert Morris'!$F$9,IF(B81="Sacred Heart",'Sacred Heart'!$F$9,IF(B81="Wagner",Wagner!$F$9,IF(B81="Army",Army!$F$9,IF(B81="Bucknell",Bucknell!$F$9,IF(B81="Colgate",Colgate!$F$9,IF(B81="Towson",Towson!$F$9,IF(B81="Holy Cross",'Holy Cross'!$F$9,IF(B81="Lafayette",Lafayette!$F$9,IF(B81="Lehigh",Lehigh!$F$9,IF(B81="Navy",Navy!$F$9,0)))))))))))))))))))))))))))))))))))))))))))))))))))))))))))))</f>
        <v>372</v>
      </c>
      <c r="L81" s="19">
        <f t="shared" si="10"/>
        <v>8.070919955746831</v>
      </c>
      <c r="M81">
        <f t="shared" si="11"/>
        <v>71</v>
      </c>
      <c r="N81" s="19">
        <f>'Efficiency Adjustment'!$B$66</f>
        <v>29.429229830436125</v>
      </c>
      <c r="O81" s="19">
        <f>IF(B81="Air Force",'Air Force'!$C$71,IF(B81="Albany",Albany!$C$71,IF(B81="Detroit",Detroit!$C$71,IF(B81="Binghamton",Binghamton!$C$71,IF(B81="Hartford",Hartford!$C$71,IF(B81="Stony Brook",'Stony Brook'!$C$71,IF(B81="UMBC",UMBC!$C$71,IF(B81="Vermont",Vermont!$C$71,IF(B81="Duke",Duke!$C$71,IF(B81="Maryland",Maryland!$C$71,IF(B81="North Carolina",'North Carolina'!$C$71,IF(B81="Virginia",Virginia!$C$71,IF(B81="Georgetown",Georgetown!$C$71,IF(B81="Notre Dame",'Notre Dame'!$C$71,IF(B81="Providence",Providence!$C$71,IF(B81="Rutgers",Rutgers!$C$71,IF(B81="St. Johns",'St. Johns'!$C$71,IF(B81="Syracuse",Syracuse!$C$71,IF(B81="Villanova",Villanova!$C$71,IF(B81="Drexel",Drexel!$C$71,IF(B81="Hofstra",Hofstra!$C$71,IF(B81="Penn State",'Penn State'!$C$71,IF(B81="Delaware",Delaware!$C$71,IF(B81="Massachusetts",Massachusetts!$C$71,IF(B81="Bellarmine",Bellarmine!$C$71,IF(B81="Fairfield",Fairfield!$C$71,IF(B81="Hobart",Hobart!$C$71,IF(B81="Loyola",Loyola!$C$71,IF(B81="Ohio State",'Ohio State'!$C$71,IF(B81="Denver",Denver!$C$71,IF(B81="Johns Hopkins",'Johns Hopkins'!$C$71,IF(B81="Mercer",Mercer!$C$71,IF(B81="Michigan",Michigan!$C$71,IF(B81="Brown",Brown!$C$71,IF(B81="Cornell",Cornell!$C$71,IF(B81="Dartmouth",Dartmouth!$C$71,IF(B81="Harvard",Harvard!$C$71,IF(B81="Pennsylvania",Pennsylvania!$C$71,IF(B81="Princeton",Princeton!$C$71,IF(B81="Yale",Yale!$C$71,IF(B81="Canisius",Canisius!$C$71,IF(B81="Jacksonville",Jacksonville!$C$71,IF(B81="Manhattan",Manhattan!$C$71,IF(B81="Marist",Marist!$C$71,IF(B81="St. Josephs",'St. Josephs'!$C$71,IF(B81="Siena",Siena!$C$71,IF(B81="VMI",VMI!$C$71,IF(B81="Bryant",Bryant!$C$71,IF(B81="Mt. St. Marys",'Mount St. Marys'!$C$71,IF(B81="Quinnipiac",Quinnipiac!$C$71,IF(B81="Robert Morris",'Robert Morris'!$C$71,IF(B81="Sacred Heart",'Sacred Heart'!$C$71,IF(B81="Wagner",Wagner!$C$71,IF(B81="Army",Army!$C$71,IF(B81="Bucknell",Bucknell!$C$71,IF(B81="Colgate",Colgate!$C$71,IF(B81="Towson",Towson!$C$71,IF(B81="Holy Cross",'Holy Cross'!$C$71,IF(B81="Lafayette",Lafayette!$C$71,IF(B81="Lehigh",Lehigh!$C$71,IF(B81="Navy",Navy!$C$71,0)))))))))))))))))))))))))))))))))))))))))))))))))))))))))))))</f>
        <v>29.405879371106732</v>
      </c>
    </row>
    <row r="82" spans="1:15">
      <c r="A82" t="s">
        <v>259</v>
      </c>
      <c r="B82" t="s">
        <v>34</v>
      </c>
      <c r="C82" t="s">
        <v>435</v>
      </c>
      <c r="D82">
        <v>14</v>
      </c>
      <c r="E82">
        <v>11</v>
      </c>
      <c r="F82">
        <v>25</v>
      </c>
      <c r="G82" s="44">
        <f t="shared" si="6"/>
        <v>4.501607717041801</v>
      </c>
      <c r="H82" s="44">
        <f t="shared" si="7"/>
        <v>3.536977491961415</v>
      </c>
      <c r="I82" s="44">
        <f t="shared" si="8"/>
        <v>8.0385852090032159</v>
      </c>
      <c r="J82">
        <f t="shared" si="9"/>
        <v>71</v>
      </c>
      <c r="K82">
        <f>IF(B82="Air Force",'Air Force'!$F$9,IF(B82="Albany",Albany!$F$9,IF(B82="Detroit",Detroit!$F$9,IF(B82="Binghamton",Binghamton!$F$9,IF(B82="Hartford",Hartford!$F$9,IF(B82="Stony Brook",'Stony Brook'!$F$9,IF(B82="UMBC",UMBC!$F$9,IF(B82="Vermont",Vermont!$F$9,IF(B82="Duke",Duke!$F$9,IF(B82="Maryland",Maryland!$F$9,IF(B82="North Carolina",'North Carolina'!$F$9,IF(B82="Virginia",Virginia!$F$9,IF(B82="Georgetown",Georgetown!$F$9,IF(B82="Notre Dame",'Notre Dame'!$F$9,IF(B82="Providence",Providence!$F$9,IF(B82="Rutgers",Rutgers!$F$9,IF(B82="St. Johns",'St. Johns'!$F$9,IF(B82="Syracuse",Syracuse!$F$9,IF(B82="Villanova",Villanova!$F$9,IF(B82="Drexel",Drexel!$F$9,IF(B82="Hofstra",Hofstra!$F$9,IF(B82="Penn State",'Penn State'!$F$9,IF(B82="Delaware",Delaware!$F$9,IF(B82="Massachusetts",Massachusetts!$F$9,IF(B82="Bellarmine",Bellarmine!$F$9,IF(B82="Fairfield",Fairfield!$F$9,IF(B82="Hobart",Hobart!$F$9,IF(B82="Loyola",Loyola!$F$9,IF(B82="Ohio State",'Ohio State'!$F$9,IF(B82="Denver",Denver!$F$9,IF(B82="Johns Hopkins",'Johns Hopkins'!$F$9,IF(B82="Mercer",Mercer!$F$9,IF(B82="Michigan",Michigan!$F$9,IF(B82="Brown",Brown!$F$9,IF(B82="Cornell",Cornell!$F$9,IF(B82="Dartmouth",Dartmouth!$F$9,IF(B82="Harvard",Harvard!$F$9,IF(B82="Pennsylvania",Pennsylvania!$F$9,IF(B82="Princeton",Princeton!$F$9,IF(B82="Yale",Yale!$F$9,IF(B82="Canisius",Canisius!$F$9,IF(B82="Jacksonville",Jacksonville!$F$9,IF(B82="Manhattan",Manhattan!$F$9,IF(B82="Marist",Marist!$F$9,IF(B82="St. Josephs",'St. Josephs'!$F$9,IF(B82="Siena",Siena!$F$9,IF(B82="VMI",VMI!$F$9,IF(B82="Bryant",Bryant!$F$9,IF(B82="Mt. St. Marys",'Mount St. Marys'!$F$9,IF(B82="Quinnipiac",Quinnipiac!$F$9,IF(B82="Robert Morris",'Robert Morris'!$F$9,IF(B82="Sacred Heart",'Sacred Heart'!$F$9,IF(B82="Wagner",Wagner!$F$9,IF(B82="Army",Army!$F$9,IF(B82="Bucknell",Bucknell!$F$9,IF(B82="Colgate",Colgate!$F$9,IF(B82="Towson",Towson!$F$9,IF(B82="Holy Cross",'Holy Cross'!$F$9,IF(B82="Lafayette",Lafayette!$F$9,IF(B82="Lehigh",Lehigh!$F$9,IF(B82="Navy",Navy!$F$9,0)))))))))))))))))))))))))))))))))))))))))))))))))))))))))))))</f>
        <v>311</v>
      </c>
      <c r="L82" s="19">
        <f t="shared" si="10"/>
        <v>8.0503351360104389</v>
      </c>
      <c r="M82">
        <f t="shared" si="11"/>
        <v>72</v>
      </c>
      <c r="N82" s="19">
        <f>'Efficiency Adjustment'!$B$66</f>
        <v>29.429229830436125</v>
      </c>
      <c r="O82" s="19">
        <f>IF(B82="Air Force",'Air Force'!$C$71,IF(B82="Albany",Albany!$C$71,IF(B82="Detroit",Detroit!$C$71,IF(B82="Binghamton",Binghamton!$C$71,IF(B82="Hartford",Hartford!$C$71,IF(B82="Stony Brook",'Stony Brook'!$C$71,IF(B82="UMBC",UMBC!$C$71,IF(B82="Vermont",Vermont!$C$71,IF(B82="Duke",Duke!$C$71,IF(B82="Maryland",Maryland!$C$71,IF(B82="North Carolina",'North Carolina'!$C$71,IF(B82="Virginia",Virginia!$C$71,IF(B82="Georgetown",Georgetown!$C$71,IF(B82="Notre Dame",'Notre Dame'!$C$71,IF(B82="Providence",Providence!$C$71,IF(B82="Rutgers",Rutgers!$C$71,IF(B82="St. Johns",'St. Johns'!$C$71,IF(B82="Syracuse",Syracuse!$C$71,IF(B82="Villanova",Villanova!$C$71,IF(B82="Drexel",Drexel!$C$71,IF(B82="Hofstra",Hofstra!$C$71,IF(B82="Penn State",'Penn State'!$C$71,IF(B82="Delaware",Delaware!$C$71,IF(B82="Massachusetts",Massachusetts!$C$71,IF(B82="Bellarmine",Bellarmine!$C$71,IF(B82="Fairfield",Fairfield!$C$71,IF(B82="Hobart",Hobart!$C$71,IF(B82="Loyola",Loyola!$C$71,IF(B82="Ohio State",'Ohio State'!$C$71,IF(B82="Denver",Denver!$C$71,IF(B82="Johns Hopkins",'Johns Hopkins'!$C$71,IF(B82="Mercer",Mercer!$C$71,IF(B82="Michigan",Michigan!$C$71,IF(B82="Brown",Brown!$C$71,IF(B82="Cornell",Cornell!$C$71,IF(B82="Dartmouth",Dartmouth!$C$71,IF(B82="Harvard",Harvard!$C$71,IF(B82="Pennsylvania",Pennsylvania!$C$71,IF(B82="Princeton",Princeton!$C$71,IF(B82="Yale",Yale!$C$71,IF(B82="Canisius",Canisius!$C$71,IF(B82="Jacksonville",Jacksonville!$C$71,IF(B82="Manhattan",Manhattan!$C$71,IF(B82="Marist",Marist!$C$71,IF(B82="St. Josephs",'St. Josephs'!$C$71,IF(B82="Siena",Siena!$C$71,IF(B82="VMI",VMI!$C$71,IF(B82="Bryant",Bryant!$C$71,IF(B82="Mt. St. Marys",'Mount St. Marys'!$C$71,IF(B82="Quinnipiac",Quinnipiac!$C$71,IF(B82="Robert Morris",'Robert Morris'!$C$71,IF(B82="Sacred Heart",'Sacred Heart'!$C$71,IF(B82="Wagner",Wagner!$C$71,IF(B82="Army",Army!$C$71,IF(B82="Bucknell",Bucknell!$C$71,IF(B82="Colgate",Colgate!$C$71,IF(B82="Towson",Towson!$C$71,IF(B82="Holy Cross",'Holy Cross'!$C$71,IF(B82="Lafayette",Lafayette!$C$71,IF(B82="Lehigh",Lehigh!$C$71,IF(B82="Navy",Navy!$C$71,0)))))))))))))))))))))))))))))))))))))))))))))))))))))))))))))</f>
        <v>29.386276177383888</v>
      </c>
    </row>
    <row r="83" spans="1:15">
      <c r="A83" t="s">
        <v>460</v>
      </c>
      <c r="B83" t="s">
        <v>52</v>
      </c>
      <c r="C83" t="s">
        <v>435</v>
      </c>
      <c r="D83">
        <v>15</v>
      </c>
      <c r="E83">
        <v>12</v>
      </c>
      <c r="F83">
        <v>27</v>
      </c>
      <c r="G83" s="44">
        <f t="shared" si="6"/>
        <v>4.225352112676056</v>
      </c>
      <c r="H83" s="44">
        <f t="shared" si="7"/>
        <v>3.3802816901408446</v>
      </c>
      <c r="I83" s="44">
        <f t="shared" si="8"/>
        <v>7.605633802816901</v>
      </c>
      <c r="J83">
        <f t="shared" si="9"/>
        <v>84</v>
      </c>
      <c r="K83">
        <f>IF(B83="Air Force",'Air Force'!$F$9,IF(B83="Albany",Albany!$F$9,IF(B83="Detroit",Detroit!$F$9,IF(B83="Binghamton",Binghamton!$F$9,IF(B83="Hartford",Hartford!$F$9,IF(B83="Stony Brook",'Stony Brook'!$F$9,IF(B83="UMBC",UMBC!$F$9,IF(B83="Vermont",Vermont!$F$9,IF(B83="Duke",Duke!$F$9,IF(B83="Maryland",Maryland!$F$9,IF(B83="North Carolina",'North Carolina'!$F$9,IF(B83="Virginia",Virginia!$F$9,IF(B83="Georgetown",Georgetown!$F$9,IF(B83="Notre Dame",'Notre Dame'!$F$9,IF(B83="Providence",Providence!$F$9,IF(B83="Rutgers",Rutgers!$F$9,IF(B83="St. Johns",'St. Johns'!$F$9,IF(B83="Syracuse",Syracuse!$F$9,IF(B83="Villanova",Villanova!$F$9,IF(B83="Drexel",Drexel!$F$9,IF(B83="Hofstra",Hofstra!$F$9,IF(B83="Penn State",'Penn State'!$F$9,IF(B83="Delaware",Delaware!$F$9,IF(B83="Massachusetts",Massachusetts!$F$9,IF(B83="Bellarmine",Bellarmine!$F$9,IF(B83="Fairfield",Fairfield!$F$9,IF(B83="Hobart",Hobart!$F$9,IF(B83="Loyola",Loyola!$F$9,IF(B83="Ohio State",'Ohio State'!$F$9,IF(B83="Denver",Denver!$F$9,IF(B83="Johns Hopkins",'Johns Hopkins'!$F$9,IF(B83="Mercer",Mercer!$F$9,IF(B83="Michigan",Michigan!$F$9,IF(B83="Brown",Brown!$F$9,IF(B83="Cornell",Cornell!$F$9,IF(B83="Dartmouth",Dartmouth!$F$9,IF(B83="Harvard",Harvard!$F$9,IF(B83="Pennsylvania",Pennsylvania!$F$9,IF(B83="Princeton",Princeton!$F$9,IF(B83="Yale",Yale!$F$9,IF(B83="Canisius",Canisius!$F$9,IF(B83="Jacksonville",Jacksonville!$F$9,IF(B83="Manhattan",Manhattan!$F$9,IF(B83="Marist",Marist!$F$9,IF(B83="St. Josephs",'St. Josephs'!$F$9,IF(B83="Siena",Siena!$F$9,IF(B83="VMI",VMI!$F$9,IF(B83="Bryant",Bryant!$F$9,IF(B83="Mt. St. Marys",'Mount St. Marys'!$F$9,IF(B83="Quinnipiac",Quinnipiac!$F$9,IF(B83="Robert Morris",'Robert Morris'!$F$9,IF(B83="Sacred Heart",'Sacred Heart'!$F$9,IF(B83="Wagner",Wagner!$F$9,IF(B83="Army",Army!$F$9,IF(B83="Bucknell",Bucknell!$F$9,IF(B83="Colgate",Colgate!$F$9,IF(B83="Towson",Towson!$F$9,IF(B83="Holy Cross",'Holy Cross'!$F$9,IF(B83="Lafayette",Lafayette!$F$9,IF(B83="Lehigh",Lehigh!$F$9,IF(B83="Navy",Navy!$F$9,0)))))))))))))))))))))))))))))))))))))))))))))))))))))))))))))</f>
        <v>355</v>
      </c>
      <c r="L83" s="19">
        <f t="shared" si="10"/>
        <v>7.9266491009214741</v>
      </c>
      <c r="M83">
        <f t="shared" si="11"/>
        <v>74</v>
      </c>
      <c r="N83" s="19">
        <f>'Efficiency Adjustment'!$B$66</f>
        <v>29.429229830436125</v>
      </c>
      <c r="O83" s="19">
        <f>IF(B83="Air Force",'Air Force'!$C$71,IF(B83="Albany",Albany!$C$71,IF(B83="Detroit",Detroit!$C$71,IF(B83="Binghamton",Binghamton!$C$71,IF(B83="Hartford",Hartford!$C$71,IF(B83="Stony Brook",'Stony Brook'!$C$71,IF(B83="UMBC",UMBC!$C$71,IF(B83="Vermont",Vermont!$C$71,IF(B83="Duke",Duke!$C$71,IF(B83="Maryland",Maryland!$C$71,IF(B83="North Carolina",'North Carolina'!$C$71,IF(B83="Virginia",Virginia!$C$71,IF(B83="Georgetown",Georgetown!$C$71,IF(B83="Notre Dame",'Notre Dame'!$C$71,IF(B83="Providence",Providence!$C$71,IF(B83="Rutgers",Rutgers!$C$71,IF(B83="St. Johns",'St. Johns'!$C$71,IF(B83="Syracuse",Syracuse!$C$71,IF(B83="Villanova",Villanova!$C$71,IF(B83="Drexel",Drexel!$C$71,IF(B83="Hofstra",Hofstra!$C$71,IF(B83="Penn State",'Penn State'!$C$71,IF(B83="Delaware",Delaware!$C$71,IF(B83="Massachusetts",Massachusetts!$C$71,IF(B83="Bellarmine",Bellarmine!$C$71,IF(B83="Fairfield",Fairfield!$C$71,IF(B83="Hobart",Hobart!$C$71,IF(B83="Loyola",Loyola!$C$71,IF(B83="Ohio State",'Ohio State'!$C$71,IF(B83="Denver",Denver!$C$71,IF(B83="Johns Hopkins",'Johns Hopkins'!$C$71,IF(B83="Mercer",Mercer!$C$71,IF(B83="Michigan",Michigan!$C$71,IF(B83="Brown",Brown!$C$71,IF(B83="Cornell",Cornell!$C$71,IF(B83="Dartmouth",Dartmouth!$C$71,IF(B83="Harvard",Harvard!$C$71,IF(B83="Pennsylvania",Pennsylvania!$C$71,IF(B83="Princeton",Princeton!$C$71,IF(B83="Yale",Yale!$C$71,IF(B83="Canisius",Canisius!$C$71,IF(B83="Jacksonville",Jacksonville!$C$71,IF(B83="Manhattan",Manhattan!$C$71,IF(B83="Marist",Marist!$C$71,IF(B83="St. Josephs",'St. Josephs'!$C$71,IF(B83="Siena",Siena!$C$71,IF(B83="VMI",VMI!$C$71,IF(B83="Bryant",Bryant!$C$71,IF(B83="Mt. St. Marys",'Mount St. Marys'!$C$71,IF(B83="Quinnipiac",Quinnipiac!$C$71,IF(B83="Robert Morris",'Robert Morris'!$C$71,IF(B83="Sacred Heart",'Sacred Heart'!$C$71,IF(B83="Wagner",Wagner!$C$71,IF(B83="Army",Army!$C$71,IF(B83="Bucknell",Bucknell!$C$71,IF(B83="Colgate",Colgate!$C$71,IF(B83="Towson",Towson!$C$71,IF(B83="Holy Cross",'Holy Cross'!$C$71,IF(B83="Lafayette",Lafayette!$C$71,IF(B83="Lehigh",Lehigh!$C$71,IF(B83="Navy",Navy!$C$71,0)))))))))))))))))))))))))))))))))))))))))))))))))))))))))))))</f>
        <v>28.237397964697649</v>
      </c>
    </row>
    <row r="84" spans="1:15">
      <c r="A84" t="s">
        <v>335</v>
      </c>
      <c r="B84" t="s">
        <v>3</v>
      </c>
      <c r="C84" t="s">
        <v>436</v>
      </c>
      <c r="D84">
        <v>14</v>
      </c>
      <c r="E84">
        <v>10</v>
      </c>
      <c r="F84">
        <v>24</v>
      </c>
      <c r="G84" s="44">
        <f t="shared" si="6"/>
        <v>4.5602605863192185</v>
      </c>
      <c r="H84" s="44">
        <f t="shared" si="7"/>
        <v>3.2573289902280131</v>
      </c>
      <c r="I84" s="44">
        <f t="shared" si="8"/>
        <v>7.8175895765472303</v>
      </c>
      <c r="J84">
        <f t="shared" si="9"/>
        <v>76</v>
      </c>
      <c r="K84">
        <f>IF(B84="Air Force",'Air Force'!$F$9,IF(B84="Albany",Albany!$F$9,IF(B84="Detroit",Detroit!$F$9,IF(B84="Binghamton",Binghamton!$F$9,IF(B84="Hartford",Hartford!$F$9,IF(B84="Stony Brook",'Stony Brook'!$F$9,IF(B84="UMBC",UMBC!$F$9,IF(B84="Vermont",Vermont!$F$9,IF(B84="Duke",Duke!$F$9,IF(B84="Maryland",Maryland!$F$9,IF(B84="North Carolina",'North Carolina'!$F$9,IF(B84="Virginia",Virginia!$F$9,IF(B84="Georgetown",Georgetown!$F$9,IF(B84="Notre Dame",'Notre Dame'!$F$9,IF(B84="Providence",Providence!$F$9,IF(B84="Rutgers",Rutgers!$F$9,IF(B84="St. Johns",'St. Johns'!$F$9,IF(B84="Syracuse",Syracuse!$F$9,IF(B84="Villanova",Villanova!$F$9,IF(B84="Drexel",Drexel!$F$9,IF(B84="Hofstra",Hofstra!$F$9,IF(B84="Penn State",'Penn State'!$F$9,IF(B84="Delaware",Delaware!$F$9,IF(B84="Massachusetts",Massachusetts!$F$9,IF(B84="Bellarmine",Bellarmine!$F$9,IF(B84="Fairfield",Fairfield!$F$9,IF(B84="Hobart",Hobart!$F$9,IF(B84="Loyola",Loyola!$F$9,IF(B84="Ohio State",'Ohio State'!$F$9,IF(B84="Denver",Denver!$F$9,IF(B84="Johns Hopkins",'Johns Hopkins'!$F$9,IF(B84="Mercer",Mercer!$F$9,IF(B84="Michigan",Michigan!$F$9,IF(B84="Brown",Brown!$F$9,IF(B84="Cornell",Cornell!$F$9,IF(B84="Dartmouth",Dartmouth!$F$9,IF(B84="Harvard",Harvard!$F$9,IF(B84="Pennsylvania",Pennsylvania!$F$9,IF(B84="Princeton",Princeton!$F$9,IF(B84="Yale",Yale!$F$9,IF(B84="Canisius",Canisius!$F$9,IF(B84="Jacksonville",Jacksonville!$F$9,IF(B84="Manhattan",Manhattan!$F$9,IF(B84="Marist",Marist!$F$9,IF(B84="St. Josephs",'St. Josephs'!$F$9,IF(B84="Siena",Siena!$F$9,IF(B84="VMI",VMI!$F$9,IF(B84="Bryant",Bryant!$F$9,IF(B84="Mt. St. Marys",'Mount St. Marys'!$F$9,IF(B84="Quinnipiac",Quinnipiac!$F$9,IF(B84="Robert Morris",'Robert Morris'!$F$9,IF(B84="Sacred Heart",'Sacred Heart'!$F$9,IF(B84="Wagner",Wagner!$F$9,IF(B84="Army",Army!$F$9,IF(B84="Bucknell",Bucknell!$F$9,IF(B84="Colgate",Colgate!$F$9,IF(B84="Towson",Towson!$F$9,IF(B84="Holy Cross",'Holy Cross'!$F$9,IF(B84="Lafayette",Lafayette!$F$9,IF(B84="Lehigh",Lehigh!$F$9,IF(B84="Navy",Navy!$F$9,0)))))))))))))))))))))))))))))))))))))))))))))))))))))))))))))</f>
        <v>307</v>
      </c>
      <c r="L84" s="19">
        <f t="shared" si="10"/>
        <v>7.8501866728682517</v>
      </c>
      <c r="M84">
        <f t="shared" si="11"/>
        <v>77</v>
      </c>
      <c r="N84" s="19">
        <f>'Efficiency Adjustment'!$B$66</f>
        <v>29.429229830436125</v>
      </c>
      <c r="O84" s="19">
        <f>IF(B84="Air Force",'Air Force'!$C$71,IF(B84="Albany",Albany!$C$71,IF(B84="Detroit",Detroit!$C$71,IF(B84="Binghamton",Binghamton!$C$71,IF(B84="Hartford",Hartford!$C$71,IF(B84="Stony Brook",'Stony Brook'!$C$71,IF(B84="UMBC",UMBC!$C$71,IF(B84="Vermont",Vermont!$C$71,IF(B84="Duke",Duke!$C$71,IF(B84="Maryland",Maryland!$C$71,IF(B84="North Carolina",'North Carolina'!$C$71,IF(B84="Virginia",Virginia!$C$71,IF(B84="Georgetown",Georgetown!$C$71,IF(B84="Notre Dame",'Notre Dame'!$C$71,IF(B84="Providence",Providence!$C$71,IF(B84="Rutgers",Rutgers!$C$71,IF(B84="St. Johns",'St. Johns'!$C$71,IF(B84="Syracuse",Syracuse!$C$71,IF(B84="Villanova",Villanova!$C$71,IF(B84="Drexel",Drexel!$C$71,IF(B84="Hofstra",Hofstra!$C$71,IF(B84="Penn State",'Penn State'!$C$71,IF(B84="Delaware",Delaware!$C$71,IF(B84="Massachusetts",Massachusetts!$C$71,IF(B84="Bellarmine",Bellarmine!$C$71,IF(B84="Fairfield",Fairfield!$C$71,IF(B84="Hobart",Hobart!$C$71,IF(B84="Loyola",Loyola!$C$71,IF(B84="Ohio State",'Ohio State'!$C$71,IF(B84="Denver",Denver!$C$71,IF(B84="Johns Hopkins",'Johns Hopkins'!$C$71,IF(B84="Mercer",Mercer!$C$71,IF(B84="Michigan",Michigan!$C$71,IF(B84="Brown",Brown!$C$71,IF(B84="Cornell",Cornell!$C$71,IF(B84="Dartmouth",Dartmouth!$C$71,IF(B84="Harvard",Harvard!$C$71,IF(B84="Pennsylvania",Pennsylvania!$C$71,IF(B84="Princeton",Princeton!$C$71,IF(B84="Yale",Yale!$C$71,IF(B84="Canisius",Canisius!$C$71,IF(B84="Jacksonville",Jacksonville!$C$71,IF(B84="Manhattan",Manhattan!$C$71,IF(B84="Marist",Marist!$C$71,IF(B84="St. Josephs",'St. Josephs'!$C$71,IF(B84="Siena",Siena!$C$71,IF(B84="VMI",VMI!$C$71,IF(B84="Bryant",Bryant!$C$71,IF(B84="Mt. St. Marys",'Mount St. Marys'!$C$71,IF(B84="Quinnipiac",Quinnipiac!$C$71,IF(B84="Robert Morris",'Robert Morris'!$C$71,IF(B84="Sacred Heart",'Sacred Heart'!$C$71,IF(B84="Wagner",Wagner!$C$71,IF(B84="Army",Army!$C$71,IF(B84="Bucknell",Bucknell!$C$71,IF(B84="Colgate",Colgate!$C$71,IF(B84="Towson",Towson!$C$71,IF(B84="Holy Cross",'Holy Cross'!$C$71,IF(B84="Lafayette",Lafayette!$C$71,IF(B84="Lehigh",Lehigh!$C$71,IF(B84="Navy",Navy!$C$71,0)))))))))))))))))))))))))))))))))))))))))))))))))))))))))))))</f>
        <v>29.307027967039453</v>
      </c>
    </row>
    <row r="85" spans="1:15">
      <c r="A85" t="s">
        <v>298</v>
      </c>
      <c r="B85" t="s">
        <v>190</v>
      </c>
      <c r="C85" t="s">
        <v>436</v>
      </c>
      <c r="D85">
        <v>18</v>
      </c>
      <c r="E85">
        <v>4</v>
      </c>
      <c r="F85">
        <v>22</v>
      </c>
      <c r="G85" s="44">
        <f t="shared" si="6"/>
        <v>6.8181818181818175</v>
      </c>
      <c r="H85" s="44">
        <f t="shared" si="7"/>
        <v>1.5151515151515151</v>
      </c>
      <c r="I85" s="44">
        <f t="shared" si="8"/>
        <v>8.3333333333333321</v>
      </c>
      <c r="J85">
        <f t="shared" si="9"/>
        <v>63</v>
      </c>
      <c r="K85">
        <f>IF(B85="Air Force",'Air Force'!$F$9,IF(B85="Albany",Albany!$F$9,IF(B85="Detroit",Detroit!$F$9,IF(B85="Binghamton",Binghamton!$F$9,IF(B85="Hartford",Hartford!$F$9,IF(B85="Stony Brook",'Stony Brook'!$F$9,IF(B85="UMBC",UMBC!$F$9,IF(B85="Vermont",Vermont!$F$9,IF(B85="Duke",Duke!$F$9,IF(B85="Maryland",Maryland!$F$9,IF(B85="North Carolina",'North Carolina'!$F$9,IF(B85="Virginia",Virginia!$F$9,IF(B85="Georgetown",Georgetown!$F$9,IF(B85="Notre Dame",'Notre Dame'!$F$9,IF(B85="Providence",Providence!$F$9,IF(B85="Rutgers",Rutgers!$F$9,IF(B85="St. Johns",'St. Johns'!$F$9,IF(B85="Syracuse",Syracuse!$F$9,IF(B85="Villanova",Villanova!$F$9,IF(B85="Drexel",Drexel!$F$9,IF(B85="Hofstra",Hofstra!$F$9,IF(B85="Penn State",'Penn State'!$F$9,IF(B85="Delaware",Delaware!$F$9,IF(B85="Massachusetts",Massachusetts!$F$9,IF(B85="Bellarmine",Bellarmine!$F$9,IF(B85="Fairfield",Fairfield!$F$9,IF(B85="Hobart",Hobart!$F$9,IF(B85="Loyola",Loyola!$F$9,IF(B85="Ohio State",'Ohio State'!$F$9,IF(B85="Denver",Denver!$F$9,IF(B85="Johns Hopkins",'Johns Hopkins'!$F$9,IF(B85="Mercer",Mercer!$F$9,IF(B85="Michigan",Michigan!$F$9,IF(B85="Brown",Brown!$F$9,IF(B85="Cornell",Cornell!$F$9,IF(B85="Dartmouth",Dartmouth!$F$9,IF(B85="Harvard",Harvard!$F$9,IF(B85="Pennsylvania",Pennsylvania!$F$9,IF(B85="Princeton",Princeton!$F$9,IF(B85="Yale",Yale!$F$9,IF(B85="Canisius",Canisius!$F$9,IF(B85="Jacksonville",Jacksonville!$F$9,IF(B85="Manhattan",Manhattan!$F$9,IF(B85="Marist",Marist!$F$9,IF(B85="St. Josephs",'St. Josephs'!$F$9,IF(B85="Siena",Siena!$F$9,IF(B85="VMI",VMI!$F$9,IF(B85="Bryant",Bryant!$F$9,IF(B85="Mt. St. Marys",'Mount St. Marys'!$F$9,IF(B85="Quinnipiac",Quinnipiac!$F$9,IF(B85="Robert Morris",'Robert Morris'!$F$9,IF(B85="Sacred Heart",'Sacred Heart'!$F$9,IF(B85="Wagner",Wagner!$F$9,IF(B85="Army",Army!$F$9,IF(B85="Bucknell",Bucknell!$F$9,IF(B85="Colgate",Colgate!$F$9,IF(B85="Towson",Towson!$F$9,IF(B85="Holy Cross",'Holy Cross'!$F$9,IF(B85="Lafayette",Lafayette!$F$9,IF(B85="Lehigh",Lehigh!$F$9,IF(B85="Navy",Navy!$F$9,0)))))))))))))))))))))))))))))))))))))))))))))))))))))))))))))</f>
        <v>264</v>
      </c>
      <c r="L85" s="19">
        <f t="shared" si="10"/>
        <v>7.866167026553935</v>
      </c>
      <c r="M85">
        <f t="shared" si="11"/>
        <v>76</v>
      </c>
      <c r="N85" s="19">
        <f>'Efficiency Adjustment'!$B$66</f>
        <v>29.429229830436125</v>
      </c>
      <c r="O85" s="19">
        <f>IF(B85="Air Force",'Air Force'!$C$71,IF(B85="Albany",Albany!$C$71,IF(B85="Detroit",Detroit!$C$71,IF(B85="Binghamton",Binghamton!$C$71,IF(B85="Hartford",Hartford!$C$71,IF(B85="Stony Brook",'Stony Brook'!$C$71,IF(B85="UMBC",UMBC!$C$71,IF(B85="Vermont",Vermont!$C$71,IF(B85="Duke",Duke!$C$71,IF(B85="Maryland",Maryland!$C$71,IF(B85="North Carolina",'North Carolina'!$C$71,IF(B85="Virginia",Virginia!$C$71,IF(B85="Georgetown",Georgetown!$C$71,IF(B85="Notre Dame",'Notre Dame'!$C$71,IF(B85="Providence",Providence!$C$71,IF(B85="Rutgers",Rutgers!$C$71,IF(B85="St. Johns",'St. Johns'!$C$71,IF(B85="Syracuse",Syracuse!$C$71,IF(B85="Villanova",Villanova!$C$71,IF(B85="Drexel",Drexel!$C$71,IF(B85="Hofstra",Hofstra!$C$71,IF(B85="Penn State",'Penn State'!$C$71,IF(B85="Delaware",Delaware!$C$71,IF(B85="Massachusetts",Massachusetts!$C$71,IF(B85="Bellarmine",Bellarmine!$C$71,IF(B85="Fairfield",Fairfield!$C$71,IF(B85="Hobart",Hobart!$C$71,IF(B85="Loyola",Loyola!$C$71,IF(B85="Ohio State",'Ohio State'!$C$71,IF(B85="Denver",Denver!$C$71,IF(B85="Johns Hopkins",'Johns Hopkins'!$C$71,IF(B85="Mercer",Mercer!$C$71,IF(B85="Michigan",Michigan!$C$71,IF(B85="Brown",Brown!$C$71,IF(B85="Cornell",Cornell!$C$71,IF(B85="Dartmouth",Dartmouth!$C$71,IF(B85="Harvard",Harvard!$C$71,IF(B85="Pennsylvania",Pennsylvania!$C$71,IF(B85="Princeton",Princeton!$C$71,IF(B85="Yale",Yale!$C$71,IF(B85="Canisius",Canisius!$C$71,IF(B85="Jacksonville",Jacksonville!$C$71,IF(B85="Manhattan",Manhattan!$C$71,IF(B85="Marist",Marist!$C$71,IF(B85="St. Josephs",'St. Josephs'!$C$71,IF(B85="Siena",Siena!$C$71,IF(B85="VMI",VMI!$C$71,IF(B85="Bryant",Bryant!$C$71,IF(B85="Mt. St. Marys",'Mount St. Marys'!$C$71,IF(B85="Quinnipiac",Quinnipiac!$C$71,IF(B85="Robert Morris",'Robert Morris'!$C$71,IF(B85="Sacred Heart",'Sacred Heart'!$C$71,IF(B85="Wagner",Wagner!$C$71,IF(B85="Army",Army!$C$71,IF(B85="Bucknell",Bucknell!$C$71,IF(B85="Colgate",Colgate!$C$71,IF(B85="Towson",Towson!$C$71,IF(B85="Holy Cross",'Holy Cross'!$C$71,IF(B85="Lafayette",Lafayette!$C$71,IF(B85="Lehigh",Lehigh!$C$71,IF(B85="Navy",Navy!$C$71,0)))))))))))))))))))))))))))))))))))))))))))))))))))))))))))))</f>
        <v>31.177011763471164</v>
      </c>
    </row>
    <row r="86" spans="1:15">
      <c r="A86" t="s">
        <v>367</v>
      </c>
      <c r="B86" t="s">
        <v>6</v>
      </c>
      <c r="C86" t="s">
        <v>435</v>
      </c>
      <c r="D86">
        <v>26</v>
      </c>
      <c r="E86">
        <v>7</v>
      </c>
      <c r="F86">
        <v>33</v>
      </c>
      <c r="G86" s="44">
        <f t="shared" si="6"/>
        <v>5.8558558558558556</v>
      </c>
      <c r="H86" s="44">
        <f t="shared" si="7"/>
        <v>1.5765765765765765</v>
      </c>
      <c r="I86" s="44">
        <f t="shared" si="8"/>
        <v>7.4324324324324325</v>
      </c>
      <c r="J86">
        <f t="shared" si="9"/>
        <v>88</v>
      </c>
      <c r="K86">
        <f>IF(B86="Air Force",'Air Force'!$F$9,IF(B86="Albany",Albany!$F$9,IF(B86="Detroit",Detroit!$F$9,IF(B86="Binghamton",Binghamton!$F$9,IF(B86="Hartford",Hartford!$F$9,IF(B86="Stony Brook",'Stony Brook'!$F$9,IF(B86="UMBC",UMBC!$F$9,IF(B86="Vermont",Vermont!$F$9,IF(B86="Duke",Duke!$F$9,IF(B86="Maryland",Maryland!$F$9,IF(B86="North Carolina",'North Carolina'!$F$9,IF(B86="Virginia",Virginia!$F$9,IF(B86="Georgetown",Georgetown!$F$9,IF(B86="Notre Dame",'Notre Dame'!$F$9,IF(B86="Providence",Providence!$F$9,IF(B86="Rutgers",Rutgers!$F$9,IF(B86="St. Johns",'St. Johns'!$F$9,IF(B86="Syracuse",Syracuse!$F$9,IF(B86="Villanova",Villanova!$F$9,IF(B86="Drexel",Drexel!$F$9,IF(B86="Hofstra",Hofstra!$F$9,IF(B86="Penn State",'Penn State'!$F$9,IF(B86="Delaware",Delaware!$F$9,IF(B86="Massachusetts",Massachusetts!$F$9,IF(B86="Bellarmine",Bellarmine!$F$9,IF(B86="Fairfield",Fairfield!$F$9,IF(B86="Hobart",Hobart!$F$9,IF(B86="Loyola",Loyola!$F$9,IF(B86="Ohio State",'Ohio State'!$F$9,IF(B86="Denver",Denver!$F$9,IF(B86="Johns Hopkins",'Johns Hopkins'!$F$9,IF(B86="Mercer",Mercer!$F$9,IF(B86="Michigan",Michigan!$F$9,IF(B86="Brown",Brown!$F$9,IF(B86="Cornell",Cornell!$F$9,IF(B86="Dartmouth",Dartmouth!$F$9,IF(B86="Harvard",Harvard!$F$9,IF(B86="Pennsylvania",Pennsylvania!$F$9,IF(B86="Princeton",Princeton!$F$9,IF(B86="Yale",Yale!$F$9,IF(B86="Canisius",Canisius!$F$9,IF(B86="Jacksonville",Jacksonville!$F$9,IF(B86="Manhattan",Manhattan!$F$9,IF(B86="Marist",Marist!$F$9,IF(B86="St. Josephs",'St. Josephs'!$F$9,IF(B86="Siena",Siena!$F$9,IF(B86="VMI",VMI!$F$9,IF(B86="Bryant",Bryant!$F$9,IF(B86="Mt. St. Marys",'Mount St. Marys'!$F$9,IF(B86="Quinnipiac",Quinnipiac!$F$9,IF(B86="Robert Morris",'Robert Morris'!$F$9,IF(B86="Sacred Heart",'Sacred Heart'!$F$9,IF(B86="Wagner",Wagner!$F$9,IF(B86="Army",Army!$F$9,IF(B86="Bucknell",Bucknell!$F$9,IF(B86="Colgate",Colgate!$F$9,IF(B86="Towson",Towson!$F$9,IF(B86="Holy Cross",'Holy Cross'!$F$9,IF(B86="Lafayette",Lafayette!$F$9,IF(B86="Lehigh",Lehigh!$F$9,IF(B86="Navy",Navy!$F$9,0)))))))))))))))))))))))))))))))))))))))))))))))))))))))))))))</f>
        <v>444</v>
      </c>
      <c r="L86" s="19">
        <f t="shared" si="10"/>
        <v>7.0852662680938661</v>
      </c>
      <c r="M86">
        <f t="shared" si="11"/>
        <v>102</v>
      </c>
      <c r="N86" s="19">
        <f>'Efficiency Adjustment'!$B$66</f>
        <v>29.429229830436125</v>
      </c>
      <c r="O86" s="19">
        <f>IF(B86="Air Force",'Air Force'!$C$71,IF(B86="Albany",Albany!$C$71,IF(B86="Detroit",Detroit!$C$71,IF(B86="Binghamton",Binghamton!$C$71,IF(B86="Hartford",Hartford!$C$71,IF(B86="Stony Brook",'Stony Brook'!$C$71,IF(B86="UMBC",UMBC!$C$71,IF(B86="Vermont",Vermont!$C$71,IF(B86="Duke",Duke!$C$71,IF(B86="Maryland",Maryland!$C$71,IF(B86="North Carolina",'North Carolina'!$C$71,IF(B86="Virginia",Virginia!$C$71,IF(B86="Georgetown",Georgetown!$C$71,IF(B86="Notre Dame",'Notre Dame'!$C$71,IF(B86="Providence",Providence!$C$71,IF(B86="Rutgers",Rutgers!$C$71,IF(B86="St. Johns",'St. Johns'!$C$71,IF(B86="Syracuse",Syracuse!$C$71,IF(B86="Villanova",Villanova!$C$71,IF(B86="Drexel",Drexel!$C$71,IF(B86="Hofstra",Hofstra!$C$71,IF(B86="Penn State",'Penn State'!$C$71,IF(B86="Delaware",Delaware!$C$71,IF(B86="Massachusetts",Massachusetts!$C$71,IF(B86="Bellarmine",Bellarmine!$C$71,IF(B86="Fairfield",Fairfield!$C$71,IF(B86="Hobart",Hobart!$C$71,IF(B86="Loyola",Loyola!$C$71,IF(B86="Ohio State",'Ohio State'!$C$71,IF(B86="Denver",Denver!$C$71,IF(B86="Johns Hopkins",'Johns Hopkins'!$C$71,IF(B86="Mercer",Mercer!$C$71,IF(B86="Michigan",Michigan!$C$71,IF(B86="Brown",Brown!$C$71,IF(B86="Cornell",Cornell!$C$71,IF(B86="Dartmouth",Dartmouth!$C$71,IF(B86="Harvard",Harvard!$C$71,IF(B86="Pennsylvania",Pennsylvania!$C$71,IF(B86="Princeton",Princeton!$C$71,IF(B86="Yale",Yale!$C$71,IF(B86="Canisius",Canisius!$C$71,IF(B86="Jacksonville",Jacksonville!$C$71,IF(B86="Manhattan",Manhattan!$C$71,IF(B86="Marist",Marist!$C$71,IF(B86="St. Josephs",'St. Josephs'!$C$71,IF(B86="Siena",Siena!$C$71,IF(B86="VMI",VMI!$C$71,IF(B86="Bryant",Bryant!$C$71,IF(B86="Mt. St. Marys",'Mount St. Marys'!$C$71,IF(B86="Quinnipiac",Quinnipiac!$C$71,IF(B86="Robert Morris",'Robert Morris'!$C$71,IF(B86="Sacred Heart",'Sacred Heart'!$C$71,IF(B86="Wagner",Wagner!$C$71,IF(B86="Army",Army!$C$71,IF(B86="Bucknell",Bucknell!$C$71,IF(B86="Colgate",Colgate!$C$71,IF(B86="Towson",Towson!$C$71,IF(B86="Holy Cross",'Holy Cross'!$C$71,IF(B86="Lafayette",Lafayette!$C$71,IF(B86="Lehigh",Lehigh!$C$71,IF(B86="Navy",Navy!$C$71,0)))))))))))))))))))))))))))))))))))))))))))))))))))))))))))))</f>
        <v>30.871212735959201</v>
      </c>
    </row>
    <row r="87" spans="1:15">
      <c r="A87" t="s">
        <v>295</v>
      </c>
      <c r="B87" t="s">
        <v>6</v>
      </c>
      <c r="C87" t="s">
        <v>437</v>
      </c>
      <c r="D87">
        <v>15</v>
      </c>
      <c r="E87">
        <v>18</v>
      </c>
      <c r="F87">
        <v>33</v>
      </c>
      <c r="G87" s="44">
        <f t="shared" si="6"/>
        <v>3.3783783783783785</v>
      </c>
      <c r="H87" s="44">
        <f t="shared" si="7"/>
        <v>4.0540540540540544</v>
      </c>
      <c r="I87" s="44">
        <f t="shared" si="8"/>
        <v>7.4324324324324325</v>
      </c>
      <c r="J87">
        <f t="shared" si="9"/>
        <v>88</v>
      </c>
      <c r="K87">
        <f>IF(B87="Air Force",'Air Force'!$F$9,IF(B87="Albany",Albany!$F$9,IF(B87="Detroit",Detroit!$F$9,IF(B87="Binghamton",Binghamton!$F$9,IF(B87="Hartford",Hartford!$F$9,IF(B87="Stony Brook",'Stony Brook'!$F$9,IF(B87="UMBC",UMBC!$F$9,IF(B87="Vermont",Vermont!$F$9,IF(B87="Duke",Duke!$F$9,IF(B87="Maryland",Maryland!$F$9,IF(B87="North Carolina",'North Carolina'!$F$9,IF(B87="Virginia",Virginia!$F$9,IF(B87="Georgetown",Georgetown!$F$9,IF(B87="Notre Dame",'Notre Dame'!$F$9,IF(B87="Providence",Providence!$F$9,IF(B87="Rutgers",Rutgers!$F$9,IF(B87="St. Johns",'St. Johns'!$F$9,IF(B87="Syracuse",Syracuse!$F$9,IF(B87="Villanova",Villanova!$F$9,IF(B87="Drexel",Drexel!$F$9,IF(B87="Hofstra",Hofstra!$F$9,IF(B87="Penn State",'Penn State'!$F$9,IF(B87="Delaware",Delaware!$F$9,IF(B87="Massachusetts",Massachusetts!$F$9,IF(B87="Bellarmine",Bellarmine!$F$9,IF(B87="Fairfield",Fairfield!$F$9,IF(B87="Hobart",Hobart!$F$9,IF(B87="Loyola",Loyola!$F$9,IF(B87="Ohio State",'Ohio State'!$F$9,IF(B87="Denver",Denver!$F$9,IF(B87="Johns Hopkins",'Johns Hopkins'!$F$9,IF(B87="Mercer",Mercer!$F$9,IF(B87="Michigan",Michigan!$F$9,IF(B87="Brown",Brown!$F$9,IF(B87="Cornell",Cornell!$F$9,IF(B87="Dartmouth",Dartmouth!$F$9,IF(B87="Harvard",Harvard!$F$9,IF(B87="Pennsylvania",Pennsylvania!$F$9,IF(B87="Princeton",Princeton!$F$9,IF(B87="Yale",Yale!$F$9,IF(B87="Canisius",Canisius!$F$9,IF(B87="Jacksonville",Jacksonville!$F$9,IF(B87="Manhattan",Manhattan!$F$9,IF(B87="Marist",Marist!$F$9,IF(B87="St. Josephs",'St. Josephs'!$F$9,IF(B87="Siena",Siena!$F$9,IF(B87="VMI",VMI!$F$9,IF(B87="Bryant",Bryant!$F$9,IF(B87="Mt. St. Marys",'Mount St. Marys'!$F$9,IF(B87="Quinnipiac",Quinnipiac!$F$9,IF(B87="Robert Morris",'Robert Morris'!$F$9,IF(B87="Sacred Heart",'Sacred Heart'!$F$9,IF(B87="Wagner",Wagner!$F$9,IF(B87="Army",Army!$F$9,IF(B87="Bucknell",Bucknell!$F$9,IF(B87="Colgate",Colgate!$F$9,IF(B87="Towson",Towson!$F$9,IF(B87="Holy Cross",'Holy Cross'!$F$9,IF(B87="Lafayette",Lafayette!$F$9,IF(B87="Lehigh",Lehigh!$F$9,IF(B87="Navy",Navy!$F$9,0)))))))))))))))))))))))))))))))))))))))))))))))))))))))))))))</f>
        <v>444</v>
      </c>
      <c r="L87" s="19">
        <f t="shared" si="10"/>
        <v>7.0852662680938661</v>
      </c>
      <c r="M87">
        <f t="shared" si="11"/>
        <v>102</v>
      </c>
      <c r="N87" s="19">
        <f>'Efficiency Adjustment'!$B$66</f>
        <v>29.429229830436125</v>
      </c>
      <c r="O87" s="19">
        <f>IF(B87="Air Force",'Air Force'!$C$71,IF(B87="Albany",Albany!$C$71,IF(B87="Detroit",Detroit!$C$71,IF(B87="Binghamton",Binghamton!$C$71,IF(B87="Hartford",Hartford!$C$71,IF(B87="Stony Brook",'Stony Brook'!$C$71,IF(B87="UMBC",UMBC!$C$71,IF(B87="Vermont",Vermont!$C$71,IF(B87="Duke",Duke!$C$71,IF(B87="Maryland",Maryland!$C$71,IF(B87="North Carolina",'North Carolina'!$C$71,IF(B87="Virginia",Virginia!$C$71,IF(B87="Georgetown",Georgetown!$C$71,IF(B87="Notre Dame",'Notre Dame'!$C$71,IF(B87="Providence",Providence!$C$71,IF(B87="Rutgers",Rutgers!$C$71,IF(B87="St. Johns",'St. Johns'!$C$71,IF(B87="Syracuse",Syracuse!$C$71,IF(B87="Villanova",Villanova!$C$71,IF(B87="Drexel",Drexel!$C$71,IF(B87="Hofstra",Hofstra!$C$71,IF(B87="Penn State",'Penn State'!$C$71,IF(B87="Delaware",Delaware!$C$71,IF(B87="Massachusetts",Massachusetts!$C$71,IF(B87="Bellarmine",Bellarmine!$C$71,IF(B87="Fairfield",Fairfield!$C$71,IF(B87="Hobart",Hobart!$C$71,IF(B87="Loyola",Loyola!$C$71,IF(B87="Ohio State",'Ohio State'!$C$71,IF(B87="Denver",Denver!$C$71,IF(B87="Johns Hopkins",'Johns Hopkins'!$C$71,IF(B87="Mercer",Mercer!$C$71,IF(B87="Michigan",Michigan!$C$71,IF(B87="Brown",Brown!$C$71,IF(B87="Cornell",Cornell!$C$71,IF(B87="Dartmouth",Dartmouth!$C$71,IF(B87="Harvard",Harvard!$C$71,IF(B87="Pennsylvania",Pennsylvania!$C$71,IF(B87="Princeton",Princeton!$C$71,IF(B87="Yale",Yale!$C$71,IF(B87="Canisius",Canisius!$C$71,IF(B87="Jacksonville",Jacksonville!$C$71,IF(B87="Manhattan",Manhattan!$C$71,IF(B87="Marist",Marist!$C$71,IF(B87="St. Josephs",'St. Josephs'!$C$71,IF(B87="Siena",Siena!$C$71,IF(B87="VMI",VMI!$C$71,IF(B87="Bryant",Bryant!$C$71,IF(B87="Mt. St. Marys",'Mount St. Marys'!$C$71,IF(B87="Quinnipiac",Quinnipiac!$C$71,IF(B87="Robert Morris",'Robert Morris'!$C$71,IF(B87="Sacred Heart",'Sacred Heart'!$C$71,IF(B87="Wagner",Wagner!$C$71,IF(B87="Army",Army!$C$71,IF(B87="Bucknell",Bucknell!$C$71,IF(B87="Colgate",Colgate!$C$71,IF(B87="Towson",Towson!$C$71,IF(B87="Holy Cross",'Holy Cross'!$C$71,IF(B87="Lafayette",Lafayette!$C$71,IF(B87="Lehigh",Lehigh!$C$71,IF(B87="Navy",Navy!$C$71,0)))))))))))))))))))))))))))))))))))))))))))))))))))))))))))))</f>
        <v>30.871212735959201</v>
      </c>
    </row>
    <row r="88" spans="1:15">
      <c r="A88" t="s">
        <v>319</v>
      </c>
      <c r="B88" t="s">
        <v>17</v>
      </c>
      <c r="C88" t="s">
        <v>436</v>
      </c>
      <c r="D88">
        <v>26</v>
      </c>
      <c r="E88">
        <v>3</v>
      </c>
      <c r="F88">
        <v>29</v>
      </c>
      <c r="G88" s="44">
        <f t="shared" si="6"/>
        <v>6.9892473118279561</v>
      </c>
      <c r="H88" s="44">
        <f t="shared" si="7"/>
        <v>0.80645161290322576</v>
      </c>
      <c r="I88" s="44">
        <f t="shared" si="8"/>
        <v>7.795698924731183</v>
      </c>
      <c r="J88">
        <f t="shared" si="9"/>
        <v>77</v>
      </c>
      <c r="K88">
        <f>IF(B88="Air Force",'Air Force'!$F$9,IF(B88="Albany",Albany!$F$9,IF(B88="Detroit",Detroit!$F$9,IF(B88="Binghamton",Binghamton!$F$9,IF(B88="Hartford",Hartford!$F$9,IF(B88="Stony Brook",'Stony Brook'!$F$9,IF(B88="UMBC",UMBC!$F$9,IF(B88="Vermont",Vermont!$F$9,IF(B88="Duke",Duke!$F$9,IF(B88="Maryland",Maryland!$F$9,IF(B88="North Carolina",'North Carolina'!$F$9,IF(B88="Virginia",Virginia!$F$9,IF(B88="Georgetown",Georgetown!$F$9,IF(B88="Notre Dame",'Notre Dame'!$F$9,IF(B88="Providence",Providence!$F$9,IF(B88="Rutgers",Rutgers!$F$9,IF(B88="St. Johns",'St. Johns'!$F$9,IF(B88="Syracuse",Syracuse!$F$9,IF(B88="Villanova",Villanova!$F$9,IF(B88="Drexel",Drexel!$F$9,IF(B88="Hofstra",Hofstra!$F$9,IF(B88="Penn State",'Penn State'!$F$9,IF(B88="Delaware",Delaware!$F$9,IF(B88="Massachusetts",Massachusetts!$F$9,IF(B88="Bellarmine",Bellarmine!$F$9,IF(B88="Fairfield",Fairfield!$F$9,IF(B88="Hobart",Hobart!$F$9,IF(B88="Loyola",Loyola!$F$9,IF(B88="Ohio State",'Ohio State'!$F$9,IF(B88="Denver",Denver!$F$9,IF(B88="Johns Hopkins",'Johns Hopkins'!$F$9,IF(B88="Mercer",Mercer!$F$9,IF(B88="Michigan",Michigan!$F$9,IF(B88="Brown",Brown!$F$9,IF(B88="Cornell",Cornell!$F$9,IF(B88="Dartmouth",Dartmouth!$F$9,IF(B88="Harvard",Harvard!$F$9,IF(B88="Pennsylvania",Pennsylvania!$F$9,IF(B88="Princeton",Princeton!$F$9,IF(B88="Yale",Yale!$F$9,IF(B88="Canisius",Canisius!$F$9,IF(B88="Jacksonville",Jacksonville!$F$9,IF(B88="Manhattan",Manhattan!$F$9,IF(B88="Marist",Marist!$F$9,IF(B88="St. Josephs",'St. Josephs'!$F$9,IF(B88="Siena",Siena!$F$9,IF(B88="VMI",VMI!$F$9,IF(B88="Bryant",Bryant!$F$9,IF(B88="Mt. St. Marys",'Mount St. Marys'!$F$9,IF(B88="Quinnipiac",Quinnipiac!$F$9,IF(B88="Robert Morris",'Robert Morris'!$F$9,IF(B88="Sacred Heart",'Sacred Heart'!$F$9,IF(B88="Wagner",Wagner!$F$9,IF(B88="Army",Army!$F$9,IF(B88="Bucknell",Bucknell!$F$9,IF(B88="Colgate",Colgate!$F$9,IF(B88="Towson",Towson!$F$9,IF(B88="Holy Cross",'Holy Cross'!$F$9,IF(B88="Lafayette",Lafayette!$F$9,IF(B88="Lehigh",Lehigh!$F$9,IF(B88="Navy",Navy!$F$9,0)))))))))))))))))))))))))))))))))))))))))))))))))))))))))))))</f>
        <v>372</v>
      </c>
      <c r="L88" s="19">
        <f t="shared" si="10"/>
        <v>7.8018892905552706</v>
      </c>
      <c r="M88">
        <f t="shared" si="11"/>
        <v>80</v>
      </c>
      <c r="N88" s="19">
        <f>'Efficiency Adjustment'!$B$66</f>
        <v>29.429229830436125</v>
      </c>
      <c r="O88" s="19">
        <f>IF(B88="Air Force",'Air Force'!$C$71,IF(B88="Albany",Albany!$C$71,IF(B88="Detroit",Detroit!$C$71,IF(B88="Binghamton",Binghamton!$C$71,IF(B88="Hartford",Hartford!$C$71,IF(B88="Stony Brook",'Stony Brook'!$C$71,IF(B88="UMBC",UMBC!$C$71,IF(B88="Vermont",Vermont!$C$71,IF(B88="Duke",Duke!$C$71,IF(B88="Maryland",Maryland!$C$71,IF(B88="North Carolina",'North Carolina'!$C$71,IF(B88="Virginia",Virginia!$C$71,IF(B88="Georgetown",Georgetown!$C$71,IF(B88="Notre Dame",'Notre Dame'!$C$71,IF(B88="Providence",Providence!$C$71,IF(B88="Rutgers",Rutgers!$C$71,IF(B88="St. Johns",'St. Johns'!$C$71,IF(B88="Syracuse",Syracuse!$C$71,IF(B88="Villanova",Villanova!$C$71,IF(B88="Drexel",Drexel!$C$71,IF(B88="Hofstra",Hofstra!$C$71,IF(B88="Penn State",'Penn State'!$C$71,IF(B88="Delaware",Delaware!$C$71,IF(B88="Massachusetts",Massachusetts!$C$71,IF(B88="Bellarmine",Bellarmine!$C$71,IF(B88="Fairfield",Fairfield!$C$71,IF(B88="Hobart",Hobart!$C$71,IF(B88="Loyola",Loyola!$C$71,IF(B88="Ohio State",'Ohio State'!$C$71,IF(B88="Denver",Denver!$C$71,IF(B88="Johns Hopkins",'Johns Hopkins'!$C$71,IF(B88="Mercer",Mercer!$C$71,IF(B88="Michigan",Michigan!$C$71,IF(B88="Brown",Brown!$C$71,IF(B88="Cornell",Cornell!$C$71,IF(B88="Dartmouth",Dartmouth!$C$71,IF(B88="Harvard",Harvard!$C$71,IF(B88="Pennsylvania",Pennsylvania!$C$71,IF(B88="Princeton",Princeton!$C$71,IF(B88="Yale",Yale!$C$71,IF(B88="Canisius",Canisius!$C$71,IF(B88="Jacksonville",Jacksonville!$C$71,IF(B88="Manhattan",Manhattan!$C$71,IF(B88="Marist",Marist!$C$71,IF(B88="St. Josephs",'St. Josephs'!$C$71,IF(B88="Siena",Siena!$C$71,IF(B88="VMI",VMI!$C$71,IF(B88="Bryant",Bryant!$C$71,IF(B88="Mt. St. Marys",'Mount St. Marys'!$C$71,IF(B88="Quinnipiac",Quinnipiac!$C$71,IF(B88="Robert Morris",'Robert Morris'!$C$71,IF(B88="Sacred Heart",'Sacred Heart'!$C$71,IF(B88="Wagner",Wagner!$C$71,IF(B88="Army",Army!$C$71,IF(B88="Bucknell",Bucknell!$C$71,IF(B88="Colgate",Colgate!$C$71,IF(B88="Towson",Towson!$C$71,IF(B88="Holy Cross",'Holy Cross'!$C$71,IF(B88="Lafayette",Lafayette!$C$71,IF(B88="Lehigh",Lehigh!$C$71,IF(B88="Navy",Navy!$C$71,0)))))))))))))))))))))))))))))))))))))))))))))))))))))))))))))</f>
        <v>29.405879371106732</v>
      </c>
    </row>
    <row r="89" spans="1:15">
      <c r="A89" t="s">
        <v>377</v>
      </c>
      <c r="B89" t="s">
        <v>10</v>
      </c>
      <c r="C89" t="s">
        <v>434</v>
      </c>
      <c r="D89">
        <v>12</v>
      </c>
      <c r="E89">
        <v>12</v>
      </c>
      <c r="F89">
        <v>24</v>
      </c>
      <c r="G89" s="44">
        <f t="shared" si="6"/>
        <v>3.5087719298245612</v>
      </c>
      <c r="H89" s="44">
        <f t="shared" si="7"/>
        <v>3.5087719298245612</v>
      </c>
      <c r="I89" s="44">
        <f t="shared" si="8"/>
        <v>7.0175438596491224</v>
      </c>
      <c r="J89">
        <f t="shared" si="9"/>
        <v>104</v>
      </c>
      <c r="K89">
        <f>IF(B89="Air Force",'Air Force'!$F$9,IF(B89="Albany",Albany!$F$9,IF(B89="Detroit",Detroit!$F$9,IF(B89="Binghamton",Binghamton!$F$9,IF(B89="Hartford",Hartford!$F$9,IF(B89="Stony Brook",'Stony Brook'!$F$9,IF(B89="UMBC",UMBC!$F$9,IF(B89="Vermont",Vermont!$F$9,IF(B89="Duke",Duke!$F$9,IF(B89="Maryland",Maryland!$F$9,IF(B89="North Carolina",'North Carolina'!$F$9,IF(B89="Virginia",Virginia!$F$9,IF(B89="Georgetown",Georgetown!$F$9,IF(B89="Notre Dame",'Notre Dame'!$F$9,IF(B89="Providence",Providence!$F$9,IF(B89="Rutgers",Rutgers!$F$9,IF(B89="St. Johns",'St. Johns'!$F$9,IF(B89="Syracuse",Syracuse!$F$9,IF(B89="Villanova",Villanova!$F$9,IF(B89="Drexel",Drexel!$F$9,IF(B89="Hofstra",Hofstra!$F$9,IF(B89="Penn State",'Penn State'!$F$9,IF(B89="Delaware",Delaware!$F$9,IF(B89="Massachusetts",Massachusetts!$F$9,IF(B89="Bellarmine",Bellarmine!$F$9,IF(B89="Fairfield",Fairfield!$F$9,IF(B89="Hobart",Hobart!$F$9,IF(B89="Loyola",Loyola!$F$9,IF(B89="Ohio State",'Ohio State'!$F$9,IF(B89="Denver",Denver!$F$9,IF(B89="Johns Hopkins",'Johns Hopkins'!$F$9,IF(B89="Mercer",Mercer!$F$9,IF(B89="Michigan",Michigan!$F$9,IF(B89="Brown",Brown!$F$9,IF(B89="Cornell",Cornell!$F$9,IF(B89="Dartmouth",Dartmouth!$F$9,IF(B89="Harvard",Harvard!$F$9,IF(B89="Pennsylvania",Pennsylvania!$F$9,IF(B89="Princeton",Princeton!$F$9,IF(B89="Yale",Yale!$F$9,IF(B89="Canisius",Canisius!$F$9,IF(B89="Jacksonville",Jacksonville!$F$9,IF(B89="Manhattan",Manhattan!$F$9,IF(B89="Marist",Marist!$F$9,IF(B89="St. Josephs",'St. Josephs'!$F$9,IF(B89="Siena",Siena!$F$9,IF(B89="VMI",VMI!$F$9,IF(B89="Bryant",Bryant!$F$9,IF(B89="Mt. St. Marys",'Mount St. Marys'!$F$9,IF(B89="Quinnipiac",Quinnipiac!$F$9,IF(B89="Robert Morris",'Robert Morris'!$F$9,IF(B89="Sacred Heart",'Sacred Heart'!$F$9,IF(B89="Wagner",Wagner!$F$9,IF(B89="Army",Army!$F$9,IF(B89="Bucknell",Bucknell!$F$9,IF(B89="Colgate",Colgate!$F$9,IF(B89="Towson",Towson!$F$9,IF(B89="Holy Cross",'Holy Cross'!$F$9,IF(B89="Lafayette",Lafayette!$F$9,IF(B89="Lehigh",Lehigh!$F$9,IF(B89="Navy",Navy!$F$9,0)))))))))))))))))))))))))))))))))))))))))))))))))))))))))))))</f>
        <v>342</v>
      </c>
      <c r="L89" s="19">
        <f t="shared" si="10"/>
        <v>7.0358651147432285</v>
      </c>
      <c r="M89">
        <f t="shared" si="11"/>
        <v>104</v>
      </c>
      <c r="N89" s="19">
        <f>'Efficiency Adjustment'!$B$66</f>
        <v>29.429229830436125</v>
      </c>
      <c r="O89" s="19">
        <f>IF(B89="Air Force",'Air Force'!$C$71,IF(B89="Albany",Albany!$C$71,IF(B89="Detroit",Detroit!$C$71,IF(B89="Binghamton",Binghamton!$C$71,IF(B89="Hartford",Hartford!$C$71,IF(B89="Stony Brook",'Stony Brook'!$C$71,IF(B89="UMBC",UMBC!$C$71,IF(B89="Vermont",Vermont!$C$71,IF(B89="Duke",Duke!$C$71,IF(B89="Maryland",Maryland!$C$71,IF(B89="North Carolina",'North Carolina'!$C$71,IF(B89="Virginia",Virginia!$C$71,IF(B89="Georgetown",Georgetown!$C$71,IF(B89="Notre Dame",'Notre Dame'!$C$71,IF(B89="Providence",Providence!$C$71,IF(B89="Rutgers",Rutgers!$C$71,IF(B89="St. Johns",'St. Johns'!$C$71,IF(B89="Syracuse",Syracuse!$C$71,IF(B89="Villanova",Villanova!$C$71,IF(B89="Drexel",Drexel!$C$71,IF(B89="Hofstra",Hofstra!$C$71,IF(B89="Penn State",'Penn State'!$C$71,IF(B89="Delaware",Delaware!$C$71,IF(B89="Massachusetts",Massachusetts!$C$71,IF(B89="Bellarmine",Bellarmine!$C$71,IF(B89="Fairfield",Fairfield!$C$71,IF(B89="Hobart",Hobart!$C$71,IF(B89="Loyola",Loyola!$C$71,IF(B89="Ohio State",'Ohio State'!$C$71,IF(B89="Denver",Denver!$C$71,IF(B89="Johns Hopkins",'Johns Hopkins'!$C$71,IF(B89="Mercer",Mercer!$C$71,IF(B89="Michigan",Michigan!$C$71,IF(B89="Brown",Brown!$C$71,IF(B89="Cornell",Cornell!$C$71,IF(B89="Dartmouth",Dartmouth!$C$71,IF(B89="Harvard",Harvard!$C$71,IF(B89="Pennsylvania",Pennsylvania!$C$71,IF(B89="Princeton",Princeton!$C$71,IF(B89="Yale",Yale!$C$71,IF(B89="Canisius",Canisius!$C$71,IF(B89="Jacksonville",Jacksonville!$C$71,IF(B89="Manhattan",Manhattan!$C$71,IF(B89="Marist",Marist!$C$71,IF(B89="St. Josephs",'St. Josephs'!$C$71,IF(B89="Siena",Siena!$C$71,IF(B89="VMI",VMI!$C$71,IF(B89="Bryant",Bryant!$C$71,IF(B89="Mt. St. Marys",'Mount St. Marys'!$C$71,IF(B89="Quinnipiac",Quinnipiac!$C$71,IF(B89="Robert Morris",'Robert Morris'!$C$71,IF(B89="Sacred Heart",'Sacred Heart'!$C$71,IF(B89="Wagner",Wagner!$C$71,IF(B89="Army",Army!$C$71,IF(B89="Bucknell",Bucknell!$C$71,IF(B89="Colgate",Colgate!$C$71,IF(B89="Towson",Towson!$C$71,IF(B89="Holy Cross",'Holy Cross'!$C$71,IF(B89="Lafayette",Lafayette!$C$71,IF(B89="Lehigh",Lehigh!$C$71,IF(B89="Navy",Navy!$C$71,0)))))))))))))))))))))))))))))))))))))))))))))))))))))))))))))</f>
        <v>29.352596691773947</v>
      </c>
    </row>
    <row r="90" spans="1:15">
      <c r="A90" t="s">
        <v>318</v>
      </c>
      <c r="B90" t="s">
        <v>20</v>
      </c>
      <c r="C90" t="s">
        <v>436</v>
      </c>
      <c r="D90">
        <v>11</v>
      </c>
      <c r="E90">
        <v>15</v>
      </c>
      <c r="F90">
        <v>26</v>
      </c>
      <c r="G90" s="44">
        <f t="shared" si="6"/>
        <v>2.9810298102981028</v>
      </c>
      <c r="H90" s="44">
        <f t="shared" si="7"/>
        <v>4.0650406504065035</v>
      </c>
      <c r="I90" s="44">
        <f t="shared" si="8"/>
        <v>7.0460704607046063</v>
      </c>
      <c r="J90">
        <f t="shared" si="9"/>
        <v>103</v>
      </c>
      <c r="K90">
        <f>IF(B90="Air Force",'Air Force'!$F$9,IF(B90="Albany",Albany!$F$9,IF(B90="Detroit",Detroit!$F$9,IF(B90="Binghamton",Binghamton!$F$9,IF(B90="Hartford",Hartford!$F$9,IF(B90="Stony Brook",'Stony Brook'!$F$9,IF(B90="UMBC",UMBC!$F$9,IF(B90="Vermont",Vermont!$F$9,IF(B90="Duke",Duke!$F$9,IF(B90="Maryland",Maryland!$F$9,IF(B90="North Carolina",'North Carolina'!$F$9,IF(B90="Virginia",Virginia!$F$9,IF(B90="Georgetown",Georgetown!$F$9,IF(B90="Notre Dame",'Notre Dame'!$F$9,IF(B90="Providence",Providence!$F$9,IF(B90="Rutgers",Rutgers!$F$9,IF(B90="St. Johns",'St. Johns'!$F$9,IF(B90="Syracuse",Syracuse!$F$9,IF(B90="Villanova",Villanova!$F$9,IF(B90="Drexel",Drexel!$F$9,IF(B90="Hofstra",Hofstra!$F$9,IF(B90="Penn State",'Penn State'!$F$9,IF(B90="Delaware",Delaware!$F$9,IF(B90="Massachusetts",Massachusetts!$F$9,IF(B90="Bellarmine",Bellarmine!$F$9,IF(B90="Fairfield",Fairfield!$F$9,IF(B90="Hobart",Hobart!$F$9,IF(B90="Loyola",Loyola!$F$9,IF(B90="Ohio State",'Ohio State'!$F$9,IF(B90="Denver",Denver!$F$9,IF(B90="Johns Hopkins",'Johns Hopkins'!$F$9,IF(B90="Mercer",Mercer!$F$9,IF(B90="Michigan",Michigan!$F$9,IF(B90="Brown",Brown!$F$9,IF(B90="Cornell",Cornell!$F$9,IF(B90="Dartmouth",Dartmouth!$F$9,IF(B90="Harvard",Harvard!$F$9,IF(B90="Pennsylvania",Pennsylvania!$F$9,IF(B90="Princeton",Princeton!$F$9,IF(B90="Yale",Yale!$F$9,IF(B90="Canisius",Canisius!$F$9,IF(B90="Jacksonville",Jacksonville!$F$9,IF(B90="Manhattan",Manhattan!$F$9,IF(B90="Marist",Marist!$F$9,IF(B90="St. Josephs",'St. Josephs'!$F$9,IF(B90="Siena",Siena!$F$9,IF(B90="VMI",VMI!$F$9,IF(B90="Bryant",Bryant!$F$9,IF(B90="Mt. St. Marys",'Mount St. Marys'!$F$9,IF(B90="Quinnipiac",Quinnipiac!$F$9,IF(B90="Robert Morris",'Robert Morris'!$F$9,IF(B90="Sacred Heart",'Sacred Heart'!$F$9,IF(B90="Wagner",Wagner!$F$9,IF(B90="Army",Army!$F$9,IF(B90="Bucknell",Bucknell!$F$9,IF(B90="Colgate",Colgate!$F$9,IF(B90="Towson",Towson!$F$9,IF(B90="Holy Cross",'Holy Cross'!$F$9,IF(B90="Lafayette",Lafayette!$F$9,IF(B90="Lehigh",Lehigh!$F$9,IF(B90="Navy",Navy!$F$9,0)))))))))))))))))))))))))))))))))))))))))))))))))))))))))))))</f>
        <v>369</v>
      </c>
      <c r="L90" s="19">
        <f t="shared" si="10"/>
        <v>6.8294997456161122</v>
      </c>
      <c r="M90">
        <f t="shared" si="11"/>
        <v>112</v>
      </c>
      <c r="N90" s="19">
        <f>'Efficiency Adjustment'!$B$66</f>
        <v>29.429229830436125</v>
      </c>
      <c r="O90" s="19">
        <f>IF(B90="Air Force",'Air Force'!$C$71,IF(B90="Albany",Albany!$C$71,IF(B90="Detroit",Detroit!$C$71,IF(B90="Binghamton",Binghamton!$C$71,IF(B90="Hartford",Hartford!$C$71,IF(B90="Stony Brook",'Stony Brook'!$C$71,IF(B90="UMBC",UMBC!$C$71,IF(B90="Vermont",Vermont!$C$71,IF(B90="Duke",Duke!$C$71,IF(B90="Maryland",Maryland!$C$71,IF(B90="North Carolina",'North Carolina'!$C$71,IF(B90="Virginia",Virginia!$C$71,IF(B90="Georgetown",Georgetown!$C$71,IF(B90="Notre Dame",'Notre Dame'!$C$71,IF(B90="Providence",Providence!$C$71,IF(B90="Rutgers",Rutgers!$C$71,IF(B90="St. Johns",'St. Johns'!$C$71,IF(B90="Syracuse",Syracuse!$C$71,IF(B90="Villanova",Villanova!$C$71,IF(B90="Drexel",Drexel!$C$71,IF(B90="Hofstra",Hofstra!$C$71,IF(B90="Penn State",'Penn State'!$C$71,IF(B90="Delaware",Delaware!$C$71,IF(B90="Massachusetts",Massachusetts!$C$71,IF(B90="Bellarmine",Bellarmine!$C$71,IF(B90="Fairfield",Fairfield!$C$71,IF(B90="Hobart",Hobart!$C$71,IF(B90="Loyola",Loyola!$C$71,IF(B90="Ohio State",'Ohio State'!$C$71,IF(B90="Denver",Denver!$C$71,IF(B90="Johns Hopkins",'Johns Hopkins'!$C$71,IF(B90="Mercer",Mercer!$C$71,IF(B90="Michigan",Michigan!$C$71,IF(B90="Brown",Brown!$C$71,IF(B90="Cornell",Cornell!$C$71,IF(B90="Dartmouth",Dartmouth!$C$71,IF(B90="Harvard",Harvard!$C$71,IF(B90="Pennsylvania",Pennsylvania!$C$71,IF(B90="Princeton",Princeton!$C$71,IF(B90="Yale",Yale!$C$71,IF(B90="Canisius",Canisius!$C$71,IF(B90="Jacksonville",Jacksonville!$C$71,IF(B90="Manhattan",Manhattan!$C$71,IF(B90="Marist",Marist!$C$71,IF(B90="St. Josephs",'St. Josephs'!$C$71,IF(B90="Siena",Siena!$C$71,IF(B90="VMI",VMI!$C$71,IF(B90="Bryant",Bryant!$C$71,IF(B90="Mt. St. Marys",'Mount St. Marys'!$C$71,IF(B90="Quinnipiac",Quinnipiac!$C$71,IF(B90="Robert Morris",'Robert Morris'!$C$71,IF(B90="Sacred Heart",'Sacred Heart'!$C$71,IF(B90="Wagner",Wagner!$C$71,IF(B90="Army",Army!$C$71,IF(B90="Bucknell",Bucknell!$C$71,IF(B90="Colgate",Colgate!$C$71,IF(B90="Towson",Towson!$C$71,IF(B90="Holy Cross",'Holy Cross'!$C$71,IF(B90="Lafayette",Lafayette!$C$71,IF(B90="Lehigh",Lehigh!$C$71,IF(B90="Navy",Navy!$C$71,0)))))))))))))))))))))))))))))))))))))))))))))))))))))))))))))</f>
        <v>30.362462070904744</v>
      </c>
    </row>
    <row r="91" spans="1:15">
      <c r="A91" t="s">
        <v>456</v>
      </c>
      <c r="B91" t="s">
        <v>43</v>
      </c>
      <c r="C91" t="s">
        <v>434</v>
      </c>
      <c r="D91">
        <v>9</v>
      </c>
      <c r="E91">
        <v>14</v>
      </c>
      <c r="F91">
        <v>23</v>
      </c>
      <c r="G91" s="44">
        <f t="shared" si="6"/>
        <v>3.0201342281879198</v>
      </c>
      <c r="H91" s="44">
        <f t="shared" si="7"/>
        <v>4.6979865771812079</v>
      </c>
      <c r="I91" s="44">
        <f t="shared" si="8"/>
        <v>7.7181208053691277</v>
      </c>
      <c r="J91">
        <f t="shared" si="9"/>
        <v>80</v>
      </c>
      <c r="K91">
        <f>IF(B91="Air Force",'Air Force'!$F$9,IF(B91="Albany",Albany!$F$9,IF(B91="Detroit",Detroit!$F$9,IF(B91="Binghamton",Binghamton!$F$9,IF(B91="Hartford",Hartford!$F$9,IF(B91="Stony Brook",'Stony Brook'!$F$9,IF(B91="UMBC",UMBC!$F$9,IF(B91="Vermont",Vermont!$F$9,IF(B91="Duke",Duke!$F$9,IF(B91="Maryland",Maryland!$F$9,IF(B91="North Carolina",'North Carolina'!$F$9,IF(B91="Virginia",Virginia!$F$9,IF(B91="Georgetown",Georgetown!$F$9,IF(B91="Notre Dame",'Notre Dame'!$F$9,IF(B91="Providence",Providence!$F$9,IF(B91="Rutgers",Rutgers!$F$9,IF(B91="St. Johns",'St. Johns'!$F$9,IF(B91="Syracuse",Syracuse!$F$9,IF(B91="Villanova",Villanova!$F$9,IF(B91="Drexel",Drexel!$F$9,IF(B91="Hofstra",Hofstra!$F$9,IF(B91="Penn State",'Penn State'!$F$9,IF(B91="Delaware",Delaware!$F$9,IF(B91="Massachusetts",Massachusetts!$F$9,IF(B91="Bellarmine",Bellarmine!$F$9,IF(B91="Fairfield",Fairfield!$F$9,IF(B91="Hobart",Hobart!$F$9,IF(B91="Loyola",Loyola!$F$9,IF(B91="Ohio State",'Ohio State'!$F$9,IF(B91="Denver",Denver!$F$9,IF(B91="Johns Hopkins",'Johns Hopkins'!$F$9,IF(B91="Mercer",Mercer!$F$9,IF(B91="Michigan",Michigan!$F$9,IF(B91="Brown",Brown!$F$9,IF(B91="Cornell",Cornell!$F$9,IF(B91="Dartmouth",Dartmouth!$F$9,IF(B91="Harvard",Harvard!$F$9,IF(B91="Pennsylvania",Pennsylvania!$F$9,IF(B91="Princeton",Princeton!$F$9,IF(B91="Yale",Yale!$F$9,IF(B91="Canisius",Canisius!$F$9,IF(B91="Jacksonville",Jacksonville!$F$9,IF(B91="Manhattan",Manhattan!$F$9,IF(B91="Marist",Marist!$F$9,IF(B91="St. Josephs",'St. Josephs'!$F$9,IF(B91="Siena",Siena!$F$9,IF(B91="VMI",VMI!$F$9,IF(B91="Bryant",Bryant!$F$9,IF(B91="Mt. St. Marys",'Mount St. Marys'!$F$9,IF(B91="Quinnipiac",Quinnipiac!$F$9,IF(B91="Robert Morris",'Robert Morris'!$F$9,IF(B91="Sacred Heart",'Sacred Heart'!$F$9,IF(B91="Wagner",Wagner!$F$9,IF(B91="Army",Army!$F$9,IF(B91="Bucknell",Bucknell!$F$9,IF(B91="Colgate",Colgate!$F$9,IF(B91="Towson",Towson!$F$9,IF(B91="Holy Cross",'Holy Cross'!$F$9,IF(B91="Lafayette",Lafayette!$F$9,IF(B91="Lehigh",Lehigh!$F$9,IF(B91="Navy",Navy!$F$9,0)))))))))))))))))))))))))))))))))))))))))))))))))))))))))))))</f>
        <v>298</v>
      </c>
      <c r="L91" s="19">
        <f t="shared" si="10"/>
        <v>7.2398767952053635</v>
      </c>
      <c r="M91">
        <f t="shared" si="11"/>
        <v>97</v>
      </c>
      <c r="N91" s="19">
        <f>'Efficiency Adjustment'!$B$66</f>
        <v>29.429229830436125</v>
      </c>
      <c r="O91" s="19">
        <f>IF(B91="Air Force",'Air Force'!$C$71,IF(B91="Albany",Albany!$C$71,IF(B91="Detroit",Detroit!$C$71,IF(B91="Binghamton",Binghamton!$C$71,IF(B91="Hartford",Hartford!$C$71,IF(B91="Stony Brook",'Stony Brook'!$C$71,IF(B91="UMBC",UMBC!$C$71,IF(B91="Vermont",Vermont!$C$71,IF(B91="Duke",Duke!$C$71,IF(B91="Maryland",Maryland!$C$71,IF(B91="North Carolina",'North Carolina'!$C$71,IF(B91="Virginia",Virginia!$C$71,IF(B91="Georgetown",Georgetown!$C$71,IF(B91="Notre Dame",'Notre Dame'!$C$71,IF(B91="Providence",Providence!$C$71,IF(B91="Rutgers",Rutgers!$C$71,IF(B91="St. Johns",'St. Johns'!$C$71,IF(B91="Syracuse",Syracuse!$C$71,IF(B91="Villanova",Villanova!$C$71,IF(B91="Drexel",Drexel!$C$71,IF(B91="Hofstra",Hofstra!$C$71,IF(B91="Penn State",'Penn State'!$C$71,IF(B91="Delaware",Delaware!$C$71,IF(B91="Massachusetts",Massachusetts!$C$71,IF(B91="Bellarmine",Bellarmine!$C$71,IF(B91="Fairfield",Fairfield!$C$71,IF(B91="Hobart",Hobart!$C$71,IF(B91="Loyola",Loyola!$C$71,IF(B91="Ohio State",'Ohio State'!$C$71,IF(B91="Denver",Denver!$C$71,IF(B91="Johns Hopkins",'Johns Hopkins'!$C$71,IF(B91="Mercer",Mercer!$C$71,IF(B91="Michigan",Michigan!$C$71,IF(B91="Brown",Brown!$C$71,IF(B91="Cornell",Cornell!$C$71,IF(B91="Dartmouth",Dartmouth!$C$71,IF(B91="Harvard",Harvard!$C$71,IF(B91="Pennsylvania",Pennsylvania!$C$71,IF(B91="Princeton",Princeton!$C$71,IF(B91="Yale",Yale!$C$71,IF(B91="Canisius",Canisius!$C$71,IF(B91="Jacksonville",Jacksonville!$C$71,IF(B91="Manhattan",Manhattan!$C$71,IF(B91="Marist",Marist!$C$71,IF(B91="St. Josephs",'St. Josephs'!$C$71,IF(B91="Siena",Siena!$C$71,IF(B91="VMI",VMI!$C$71,IF(B91="Bryant",Bryant!$C$71,IF(B91="Mt. St. Marys",'Mount St. Marys'!$C$71,IF(B91="Quinnipiac",Quinnipiac!$C$71,IF(B91="Robert Morris",'Robert Morris'!$C$71,IF(B91="Sacred Heart",'Sacred Heart'!$C$71,IF(B91="Wagner",Wagner!$C$71,IF(B91="Army",Army!$C$71,IF(B91="Bucknell",Bucknell!$C$71,IF(B91="Colgate",Colgate!$C$71,IF(B91="Towson",Towson!$C$71,IF(B91="Holy Cross",'Holy Cross'!$C$71,IF(B91="Lafayette",Lafayette!$C$71,IF(B91="Lehigh",Lehigh!$C$71,IF(B91="Navy",Navy!$C$71,0)))))))))))))))))))))))))))))))))))))))))))))))))))))))))))))</f>
        <v>31.37323430568626</v>
      </c>
    </row>
    <row r="92" spans="1:15">
      <c r="A92" t="s">
        <v>464</v>
      </c>
      <c r="B92" t="s">
        <v>15</v>
      </c>
      <c r="C92" t="s">
        <v>437</v>
      </c>
      <c r="D92">
        <v>15</v>
      </c>
      <c r="E92">
        <v>9</v>
      </c>
      <c r="F92">
        <v>24</v>
      </c>
      <c r="G92" s="44">
        <f t="shared" si="6"/>
        <v>4.643962848297214</v>
      </c>
      <c r="H92" s="44">
        <f t="shared" si="7"/>
        <v>2.7863777089783279</v>
      </c>
      <c r="I92" s="44">
        <f t="shared" si="8"/>
        <v>7.4303405572755414</v>
      </c>
      <c r="J92">
        <f t="shared" si="9"/>
        <v>90</v>
      </c>
      <c r="K92">
        <f>IF(B92="Air Force",'Air Force'!$F$9,IF(B92="Albany",Albany!$F$9,IF(B92="Detroit",Detroit!$F$9,IF(B92="Binghamton",Binghamton!$F$9,IF(B92="Hartford",Hartford!$F$9,IF(B92="Stony Brook",'Stony Brook'!$F$9,IF(B92="UMBC",UMBC!$F$9,IF(B92="Vermont",Vermont!$F$9,IF(B92="Duke",Duke!$F$9,IF(B92="Maryland",Maryland!$F$9,IF(B92="North Carolina",'North Carolina'!$F$9,IF(B92="Virginia",Virginia!$F$9,IF(B92="Georgetown",Georgetown!$F$9,IF(B92="Notre Dame",'Notre Dame'!$F$9,IF(B92="Providence",Providence!$F$9,IF(B92="Rutgers",Rutgers!$F$9,IF(B92="St. Johns",'St. Johns'!$F$9,IF(B92="Syracuse",Syracuse!$F$9,IF(B92="Villanova",Villanova!$F$9,IF(B92="Drexel",Drexel!$F$9,IF(B92="Hofstra",Hofstra!$F$9,IF(B92="Penn State",'Penn State'!$F$9,IF(B92="Delaware",Delaware!$F$9,IF(B92="Massachusetts",Massachusetts!$F$9,IF(B92="Bellarmine",Bellarmine!$F$9,IF(B92="Fairfield",Fairfield!$F$9,IF(B92="Hobart",Hobart!$F$9,IF(B92="Loyola",Loyola!$F$9,IF(B92="Ohio State",'Ohio State'!$F$9,IF(B92="Denver",Denver!$F$9,IF(B92="Johns Hopkins",'Johns Hopkins'!$F$9,IF(B92="Mercer",Mercer!$F$9,IF(B92="Michigan",Michigan!$F$9,IF(B92="Brown",Brown!$F$9,IF(B92="Cornell",Cornell!$F$9,IF(B92="Dartmouth",Dartmouth!$F$9,IF(B92="Harvard",Harvard!$F$9,IF(B92="Pennsylvania",Pennsylvania!$F$9,IF(B92="Princeton",Princeton!$F$9,IF(B92="Yale",Yale!$F$9,IF(B92="Canisius",Canisius!$F$9,IF(B92="Jacksonville",Jacksonville!$F$9,IF(B92="Manhattan",Manhattan!$F$9,IF(B92="Marist",Marist!$F$9,IF(B92="St. Josephs",'St. Josephs'!$F$9,IF(B92="Siena",Siena!$F$9,IF(B92="VMI",VMI!$F$9,IF(B92="Bryant",Bryant!$F$9,IF(B92="Mt. St. Marys",'Mount St. Marys'!$F$9,IF(B92="Quinnipiac",Quinnipiac!$F$9,IF(B92="Robert Morris",'Robert Morris'!$F$9,IF(B92="Sacred Heart",'Sacred Heart'!$F$9,IF(B92="Wagner",Wagner!$F$9,IF(B92="Army",Army!$F$9,IF(B92="Bucknell",Bucknell!$F$9,IF(B92="Colgate",Colgate!$F$9,IF(B92="Towson",Towson!$F$9,IF(B92="Holy Cross",'Holy Cross'!$F$9,IF(B92="Lafayette",Lafayette!$F$9,IF(B92="Lehigh",Lehigh!$F$9,IF(B92="Navy",Navy!$F$9,0)))))))))))))))))))))))))))))))))))))))))))))))))))))))))))))</f>
        <v>323</v>
      </c>
      <c r="L92" s="19">
        <f t="shared" si="10"/>
        <v>7.815334818625054</v>
      </c>
      <c r="M92">
        <f t="shared" si="11"/>
        <v>79</v>
      </c>
      <c r="N92" s="19">
        <f>'Efficiency Adjustment'!$B$66</f>
        <v>29.429229830436125</v>
      </c>
      <c r="O92" s="19">
        <f>IF(B92="Air Force",'Air Force'!$C$71,IF(B92="Albany",Albany!$C$71,IF(B92="Detroit",Detroit!$C$71,IF(B92="Binghamton",Binghamton!$C$71,IF(B92="Hartford",Hartford!$C$71,IF(B92="Stony Brook",'Stony Brook'!$C$71,IF(B92="UMBC",UMBC!$C$71,IF(B92="Vermont",Vermont!$C$71,IF(B92="Duke",Duke!$C$71,IF(B92="Maryland",Maryland!$C$71,IF(B92="North Carolina",'North Carolina'!$C$71,IF(B92="Virginia",Virginia!$C$71,IF(B92="Georgetown",Georgetown!$C$71,IF(B92="Notre Dame",'Notre Dame'!$C$71,IF(B92="Providence",Providence!$C$71,IF(B92="Rutgers",Rutgers!$C$71,IF(B92="St. Johns",'St. Johns'!$C$71,IF(B92="Syracuse",Syracuse!$C$71,IF(B92="Villanova",Villanova!$C$71,IF(B92="Drexel",Drexel!$C$71,IF(B92="Hofstra",Hofstra!$C$71,IF(B92="Penn State",'Penn State'!$C$71,IF(B92="Delaware",Delaware!$C$71,IF(B92="Massachusetts",Massachusetts!$C$71,IF(B92="Bellarmine",Bellarmine!$C$71,IF(B92="Fairfield",Fairfield!$C$71,IF(B92="Hobart",Hobart!$C$71,IF(B92="Loyola",Loyola!$C$71,IF(B92="Ohio State",'Ohio State'!$C$71,IF(B92="Denver",Denver!$C$71,IF(B92="Johns Hopkins",'Johns Hopkins'!$C$71,IF(B92="Mercer",Mercer!$C$71,IF(B92="Michigan",Michigan!$C$71,IF(B92="Brown",Brown!$C$71,IF(B92="Cornell",Cornell!$C$71,IF(B92="Dartmouth",Dartmouth!$C$71,IF(B92="Harvard",Harvard!$C$71,IF(B92="Pennsylvania",Pennsylvania!$C$71,IF(B92="Princeton",Princeton!$C$71,IF(B92="Yale",Yale!$C$71,IF(B92="Canisius",Canisius!$C$71,IF(B92="Jacksonville",Jacksonville!$C$71,IF(B92="Manhattan",Manhattan!$C$71,IF(B92="Marist",Marist!$C$71,IF(B92="St. Josephs",'St. Josephs'!$C$71,IF(B92="Siena",Siena!$C$71,IF(B92="VMI",VMI!$C$71,IF(B92="Bryant",Bryant!$C$71,IF(B92="Mt. St. Marys",'Mount St. Marys'!$C$71,IF(B92="Quinnipiac",Quinnipiac!$C$71,IF(B92="Robert Morris",'Robert Morris'!$C$71,IF(B92="Sacred Heart",'Sacred Heart'!$C$71,IF(B92="Wagner",Wagner!$C$71,IF(B92="Army",Army!$C$71,IF(B92="Bucknell",Bucknell!$C$71,IF(B92="Colgate",Colgate!$C$71,IF(B92="Towson",Towson!$C$71,IF(B92="Holy Cross",'Holy Cross'!$C$71,IF(B92="Lafayette",Lafayette!$C$71,IF(B92="Lehigh",Lehigh!$C$71,IF(B92="Navy",Navy!$C$71,0)))))))))))))))))))))))))))))))))))))))))))))))))))))))))))))</f>
        <v>27.97950504402613</v>
      </c>
    </row>
    <row r="93" spans="1:15">
      <c r="A93" t="s">
        <v>297</v>
      </c>
      <c r="B93" t="s">
        <v>55</v>
      </c>
      <c r="C93" t="s">
        <v>437</v>
      </c>
      <c r="D93">
        <v>26</v>
      </c>
      <c r="E93">
        <v>1</v>
      </c>
      <c r="F93">
        <v>27</v>
      </c>
      <c r="G93" s="44">
        <f t="shared" si="6"/>
        <v>6.9148936170212769</v>
      </c>
      <c r="H93" s="44">
        <f t="shared" si="7"/>
        <v>0.26595744680851063</v>
      </c>
      <c r="I93" s="44">
        <f t="shared" si="8"/>
        <v>7.1808510638297882</v>
      </c>
      <c r="J93">
        <f t="shared" si="9"/>
        <v>98</v>
      </c>
      <c r="K93">
        <f>IF(B93="Air Force",'Air Force'!$F$9,IF(B93="Albany",Albany!$F$9,IF(B93="Detroit",Detroit!$F$9,IF(B93="Binghamton",Binghamton!$F$9,IF(B93="Hartford",Hartford!$F$9,IF(B93="Stony Brook",'Stony Brook'!$F$9,IF(B93="UMBC",UMBC!$F$9,IF(B93="Vermont",Vermont!$F$9,IF(B93="Duke",Duke!$F$9,IF(B93="Maryland",Maryland!$F$9,IF(B93="North Carolina",'North Carolina'!$F$9,IF(B93="Virginia",Virginia!$F$9,IF(B93="Georgetown",Georgetown!$F$9,IF(B93="Notre Dame",'Notre Dame'!$F$9,IF(B93="Providence",Providence!$F$9,IF(B93="Rutgers",Rutgers!$F$9,IF(B93="St. Johns",'St. Johns'!$F$9,IF(B93="Syracuse",Syracuse!$F$9,IF(B93="Villanova",Villanova!$F$9,IF(B93="Drexel",Drexel!$F$9,IF(B93="Hofstra",Hofstra!$F$9,IF(B93="Penn State",'Penn State'!$F$9,IF(B93="Delaware",Delaware!$F$9,IF(B93="Massachusetts",Massachusetts!$F$9,IF(B93="Bellarmine",Bellarmine!$F$9,IF(B93="Fairfield",Fairfield!$F$9,IF(B93="Hobart",Hobart!$F$9,IF(B93="Loyola",Loyola!$F$9,IF(B93="Ohio State",'Ohio State'!$F$9,IF(B93="Denver",Denver!$F$9,IF(B93="Johns Hopkins",'Johns Hopkins'!$F$9,IF(B93="Mercer",Mercer!$F$9,IF(B93="Michigan",Michigan!$F$9,IF(B93="Brown",Brown!$F$9,IF(B93="Cornell",Cornell!$F$9,IF(B93="Dartmouth",Dartmouth!$F$9,IF(B93="Harvard",Harvard!$F$9,IF(B93="Pennsylvania",Pennsylvania!$F$9,IF(B93="Princeton",Princeton!$F$9,IF(B93="Yale",Yale!$F$9,IF(B93="Canisius",Canisius!$F$9,IF(B93="Jacksonville",Jacksonville!$F$9,IF(B93="Manhattan",Manhattan!$F$9,IF(B93="Marist",Marist!$F$9,IF(B93="St. Josephs",'St. Josephs'!$F$9,IF(B93="Siena",Siena!$F$9,IF(B93="VMI",VMI!$F$9,IF(B93="Bryant",Bryant!$F$9,IF(B93="Mt. St. Marys",'Mount St. Marys'!$F$9,IF(B93="Quinnipiac",Quinnipiac!$F$9,IF(B93="Robert Morris",'Robert Morris'!$F$9,IF(B93="Sacred Heart",'Sacred Heart'!$F$9,IF(B93="Wagner",Wagner!$F$9,IF(B93="Army",Army!$F$9,IF(B93="Bucknell",Bucknell!$F$9,IF(B93="Colgate",Colgate!$F$9,IF(B93="Towson",Towson!$F$9,IF(B93="Holy Cross",'Holy Cross'!$F$9,IF(B93="Lafayette",Lafayette!$F$9,IF(B93="Lehigh",Lehigh!$F$9,IF(B93="Navy",Navy!$F$9,0)))))))))))))))))))))))))))))))))))))))))))))))))))))))))))))</f>
        <v>376</v>
      </c>
      <c r="L93" s="19">
        <f t="shared" si="10"/>
        <v>7.8485908097347732</v>
      </c>
      <c r="M93">
        <f t="shared" si="11"/>
        <v>78</v>
      </c>
      <c r="N93" s="19">
        <f>'Efficiency Adjustment'!$B$66</f>
        <v>29.429229830436125</v>
      </c>
      <c r="O93" s="19">
        <f>IF(B93="Air Force",'Air Force'!$C$71,IF(B93="Albany",Albany!$C$71,IF(B93="Detroit",Detroit!$C$71,IF(B93="Binghamton",Binghamton!$C$71,IF(B93="Hartford",Hartford!$C$71,IF(B93="Stony Brook",'Stony Brook'!$C$71,IF(B93="UMBC",UMBC!$C$71,IF(B93="Vermont",Vermont!$C$71,IF(B93="Duke",Duke!$C$71,IF(B93="Maryland",Maryland!$C$71,IF(B93="North Carolina",'North Carolina'!$C$71,IF(B93="Virginia",Virginia!$C$71,IF(B93="Georgetown",Georgetown!$C$71,IF(B93="Notre Dame",'Notre Dame'!$C$71,IF(B93="Providence",Providence!$C$71,IF(B93="Rutgers",Rutgers!$C$71,IF(B93="St. Johns",'St. Johns'!$C$71,IF(B93="Syracuse",Syracuse!$C$71,IF(B93="Villanova",Villanova!$C$71,IF(B93="Drexel",Drexel!$C$71,IF(B93="Hofstra",Hofstra!$C$71,IF(B93="Penn State",'Penn State'!$C$71,IF(B93="Delaware",Delaware!$C$71,IF(B93="Massachusetts",Massachusetts!$C$71,IF(B93="Bellarmine",Bellarmine!$C$71,IF(B93="Fairfield",Fairfield!$C$71,IF(B93="Hobart",Hobart!$C$71,IF(B93="Loyola",Loyola!$C$71,IF(B93="Ohio State",'Ohio State'!$C$71,IF(B93="Denver",Denver!$C$71,IF(B93="Johns Hopkins",'Johns Hopkins'!$C$71,IF(B93="Mercer",Mercer!$C$71,IF(B93="Michigan",Michigan!$C$71,IF(B93="Brown",Brown!$C$71,IF(B93="Cornell",Cornell!$C$71,IF(B93="Dartmouth",Dartmouth!$C$71,IF(B93="Harvard",Harvard!$C$71,IF(B93="Pennsylvania",Pennsylvania!$C$71,IF(B93="Princeton",Princeton!$C$71,IF(B93="Yale",Yale!$C$71,IF(B93="Canisius",Canisius!$C$71,IF(B93="Jacksonville",Jacksonville!$C$71,IF(B93="Manhattan",Manhattan!$C$71,IF(B93="Marist",Marist!$C$71,IF(B93="St. Josephs",'St. Josephs'!$C$71,IF(B93="Siena",Siena!$C$71,IF(B93="VMI",VMI!$C$71,IF(B93="Bryant",Bryant!$C$71,IF(B93="Mt. St. Marys",'Mount St. Marys'!$C$71,IF(B93="Quinnipiac",Quinnipiac!$C$71,IF(B93="Robert Morris",'Robert Morris'!$C$71,IF(B93="Sacred Heart",'Sacred Heart'!$C$71,IF(B93="Wagner",Wagner!$C$71,IF(B93="Army",Army!$C$71,IF(B93="Bucknell",Bucknell!$C$71,IF(B93="Colgate",Colgate!$C$71,IF(B93="Towson",Towson!$C$71,IF(B93="Holy Cross",'Holy Cross'!$C$71,IF(B93="Lafayette",Lafayette!$C$71,IF(B93="Lehigh",Lehigh!$C$71,IF(B93="Navy",Navy!$C$71,0)))))))))))))))))))))))))))))))))))))))))))))))))))))))))))))</f>
        <v>26.925459800180349</v>
      </c>
    </row>
    <row r="94" spans="1:15">
      <c r="A94" t="s">
        <v>373</v>
      </c>
      <c r="B94" t="s">
        <v>8</v>
      </c>
      <c r="C94" t="s">
        <v>436</v>
      </c>
      <c r="D94">
        <v>17</v>
      </c>
      <c r="E94">
        <v>5</v>
      </c>
      <c r="F94">
        <v>22</v>
      </c>
      <c r="G94" s="44">
        <f t="shared" si="6"/>
        <v>6.2730627306273057</v>
      </c>
      <c r="H94" s="44">
        <f t="shared" si="7"/>
        <v>1.8450184501845017</v>
      </c>
      <c r="I94" s="44">
        <f t="shared" si="8"/>
        <v>8.1180811808118083</v>
      </c>
      <c r="J94">
        <f t="shared" si="9"/>
        <v>68</v>
      </c>
      <c r="K94">
        <f>IF(B94="Air Force",'Air Force'!$F$9,IF(B94="Albany",Albany!$F$9,IF(B94="Detroit",Detroit!$F$9,IF(B94="Binghamton",Binghamton!$F$9,IF(B94="Hartford",Hartford!$F$9,IF(B94="Stony Brook",'Stony Brook'!$F$9,IF(B94="UMBC",UMBC!$F$9,IF(B94="Vermont",Vermont!$F$9,IF(B94="Duke",Duke!$F$9,IF(B94="Maryland",Maryland!$F$9,IF(B94="North Carolina",'North Carolina'!$F$9,IF(B94="Virginia",Virginia!$F$9,IF(B94="Georgetown",Georgetown!$F$9,IF(B94="Notre Dame",'Notre Dame'!$F$9,IF(B94="Providence",Providence!$F$9,IF(B94="Rutgers",Rutgers!$F$9,IF(B94="St. Johns",'St. Johns'!$F$9,IF(B94="Syracuse",Syracuse!$F$9,IF(B94="Villanova",Villanova!$F$9,IF(B94="Drexel",Drexel!$F$9,IF(B94="Hofstra",Hofstra!$F$9,IF(B94="Penn State",'Penn State'!$F$9,IF(B94="Delaware",Delaware!$F$9,IF(B94="Massachusetts",Massachusetts!$F$9,IF(B94="Bellarmine",Bellarmine!$F$9,IF(B94="Fairfield",Fairfield!$F$9,IF(B94="Hobart",Hobart!$F$9,IF(B94="Loyola",Loyola!$F$9,IF(B94="Ohio State",'Ohio State'!$F$9,IF(B94="Denver",Denver!$F$9,IF(B94="Johns Hopkins",'Johns Hopkins'!$F$9,IF(B94="Mercer",Mercer!$F$9,IF(B94="Michigan",Michigan!$F$9,IF(B94="Brown",Brown!$F$9,IF(B94="Cornell",Cornell!$F$9,IF(B94="Dartmouth",Dartmouth!$F$9,IF(B94="Harvard",Harvard!$F$9,IF(B94="Pennsylvania",Pennsylvania!$F$9,IF(B94="Princeton",Princeton!$F$9,IF(B94="Yale",Yale!$F$9,IF(B94="Canisius",Canisius!$F$9,IF(B94="Jacksonville",Jacksonville!$F$9,IF(B94="Manhattan",Manhattan!$F$9,IF(B94="Marist",Marist!$F$9,IF(B94="St. Josephs",'St. Josephs'!$F$9,IF(B94="Siena",Siena!$F$9,IF(B94="VMI",VMI!$F$9,IF(B94="Bryant",Bryant!$F$9,IF(B94="Mt. St. Marys",'Mount St. Marys'!$F$9,IF(B94="Quinnipiac",Quinnipiac!$F$9,IF(B94="Robert Morris",'Robert Morris'!$F$9,IF(B94="Sacred Heart",'Sacred Heart'!$F$9,IF(B94="Wagner",Wagner!$F$9,IF(B94="Army",Army!$F$9,IF(B94="Bucknell",Bucknell!$F$9,IF(B94="Colgate",Colgate!$F$9,IF(B94="Towson",Towson!$F$9,IF(B94="Holy Cross",'Holy Cross'!$F$9,IF(B94="Lafayette",Lafayette!$F$9,IF(B94="Lehigh",Lehigh!$F$9,IF(B94="Navy",Navy!$F$9,0)))))))))))))))))))))))))))))))))))))))))))))))))))))))))))))</f>
        <v>271</v>
      </c>
      <c r="L94" s="19">
        <f t="shared" si="10"/>
        <v>7.6514801615855461</v>
      </c>
      <c r="M94">
        <f t="shared" si="11"/>
        <v>81</v>
      </c>
      <c r="N94" s="19">
        <f>'Efficiency Adjustment'!$B$66</f>
        <v>29.429229830436125</v>
      </c>
      <c r="O94" s="19">
        <f>IF(B94="Air Force",'Air Force'!$C$71,IF(B94="Albany",Albany!$C$71,IF(B94="Detroit",Detroit!$C$71,IF(B94="Binghamton",Binghamton!$C$71,IF(B94="Hartford",Hartford!$C$71,IF(B94="Stony Brook",'Stony Brook'!$C$71,IF(B94="UMBC",UMBC!$C$71,IF(B94="Vermont",Vermont!$C$71,IF(B94="Duke",Duke!$C$71,IF(B94="Maryland",Maryland!$C$71,IF(B94="North Carolina",'North Carolina'!$C$71,IF(B94="Virginia",Virginia!$C$71,IF(B94="Georgetown",Georgetown!$C$71,IF(B94="Notre Dame",'Notre Dame'!$C$71,IF(B94="Providence",Providence!$C$71,IF(B94="Rutgers",Rutgers!$C$71,IF(B94="St. Johns",'St. Johns'!$C$71,IF(B94="Syracuse",Syracuse!$C$71,IF(B94="Villanova",Villanova!$C$71,IF(B94="Drexel",Drexel!$C$71,IF(B94="Hofstra",Hofstra!$C$71,IF(B94="Penn State",'Penn State'!$C$71,IF(B94="Delaware",Delaware!$C$71,IF(B94="Massachusetts",Massachusetts!$C$71,IF(B94="Bellarmine",Bellarmine!$C$71,IF(B94="Fairfield",Fairfield!$C$71,IF(B94="Hobart",Hobart!$C$71,IF(B94="Loyola",Loyola!$C$71,IF(B94="Ohio State",'Ohio State'!$C$71,IF(B94="Denver",Denver!$C$71,IF(B94="Johns Hopkins",'Johns Hopkins'!$C$71,IF(B94="Mercer",Mercer!$C$71,IF(B94="Michigan",Michigan!$C$71,IF(B94="Brown",Brown!$C$71,IF(B94="Cornell",Cornell!$C$71,IF(B94="Dartmouth",Dartmouth!$C$71,IF(B94="Harvard",Harvard!$C$71,IF(B94="Pennsylvania",Pennsylvania!$C$71,IF(B94="Princeton",Princeton!$C$71,IF(B94="Yale",Yale!$C$71,IF(B94="Canisius",Canisius!$C$71,IF(B94="Jacksonville",Jacksonville!$C$71,IF(B94="Manhattan",Manhattan!$C$71,IF(B94="Marist",Marist!$C$71,IF(B94="St. Josephs",'St. Josephs'!$C$71,IF(B94="Siena",Siena!$C$71,IF(B94="VMI",VMI!$C$71,IF(B94="Bryant",Bryant!$C$71,IF(B94="Mt. St. Marys",'Mount St. Marys'!$C$71,IF(B94="Quinnipiac",Quinnipiac!$C$71,IF(B94="Robert Morris",'Robert Morris'!$C$71,IF(B94="Sacred Heart",'Sacred Heart'!$C$71,IF(B94="Wagner",Wagner!$C$71,IF(B94="Army",Army!$C$71,IF(B94="Bucknell",Bucknell!$C$71,IF(B94="Colgate",Colgate!$C$71,IF(B94="Towson",Towson!$C$71,IF(B94="Holy Cross",'Holy Cross'!$C$71,IF(B94="Lafayette",Lafayette!$C$71,IF(B94="Lehigh",Lehigh!$C$71,IF(B94="Navy",Navy!$C$71,0)))))))))))))))))))))))))))))))))))))))))))))))))))))))))))))</f>
        <v>31.223877185449318</v>
      </c>
    </row>
    <row r="95" spans="1:15">
      <c r="A95" t="s">
        <v>371</v>
      </c>
      <c r="B95" t="s">
        <v>7</v>
      </c>
      <c r="C95" t="s">
        <v>434</v>
      </c>
      <c r="D95">
        <v>11</v>
      </c>
      <c r="E95">
        <v>21</v>
      </c>
      <c r="F95">
        <v>32</v>
      </c>
      <c r="G95" s="44">
        <f t="shared" si="6"/>
        <v>2.4663677130044843</v>
      </c>
      <c r="H95" s="44">
        <f t="shared" si="7"/>
        <v>4.7085201793721971</v>
      </c>
      <c r="I95" s="44">
        <f t="shared" si="8"/>
        <v>7.1748878923766819</v>
      </c>
      <c r="J95">
        <f t="shared" si="9"/>
        <v>99</v>
      </c>
      <c r="K95">
        <f>IF(B95="Air Force",'Air Force'!$F$9,IF(B95="Albany",Albany!$F$9,IF(B95="Detroit",Detroit!$F$9,IF(B95="Binghamton",Binghamton!$F$9,IF(B95="Hartford",Hartford!$F$9,IF(B95="Stony Brook",'Stony Brook'!$F$9,IF(B95="UMBC",UMBC!$F$9,IF(B95="Vermont",Vermont!$F$9,IF(B95="Duke",Duke!$F$9,IF(B95="Maryland",Maryland!$F$9,IF(B95="North Carolina",'North Carolina'!$F$9,IF(B95="Virginia",Virginia!$F$9,IF(B95="Georgetown",Georgetown!$F$9,IF(B95="Notre Dame",'Notre Dame'!$F$9,IF(B95="Providence",Providence!$F$9,IF(B95="Rutgers",Rutgers!$F$9,IF(B95="St. Johns",'St. Johns'!$F$9,IF(B95="Syracuse",Syracuse!$F$9,IF(B95="Villanova",Villanova!$F$9,IF(B95="Drexel",Drexel!$F$9,IF(B95="Hofstra",Hofstra!$F$9,IF(B95="Penn State",'Penn State'!$F$9,IF(B95="Delaware",Delaware!$F$9,IF(B95="Massachusetts",Massachusetts!$F$9,IF(B95="Bellarmine",Bellarmine!$F$9,IF(B95="Fairfield",Fairfield!$F$9,IF(B95="Hobart",Hobart!$F$9,IF(B95="Loyola",Loyola!$F$9,IF(B95="Ohio State",'Ohio State'!$F$9,IF(B95="Denver",Denver!$F$9,IF(B95="Johns Hopkins",'Johns Hopkins'!$F$9,IF(B95="Mercer",Mercer!$F$9,IF(B95="Michigan",Michigan!$F$9,IF(B95="Brown",Brown!$F$9,IF(B95="Cornell",Cornell!$F$9,IF(B95="Dartmouth",Dartmouth!$F$9,IF(B95="Harvard",Harvard!$F$9,IF(B95="Pennsylvania",Pennsylvania!$F$9,IF(B95="Princeton",Princeton!$F$9,IF(B95="Yale",Yale!$F$9,IF(B95="Canisius",Canisius!$F$9,IF(B95="Jacksonville",Jacksonville!$F$9,IF(B95="Manhattan",Manhattan!$F$9,IF(B95="Marist",Marist!$F$9,IF(B95="St. Josephs",'St. Josephs'!$F$9,IF(B95="Siena",Siena!$F$9,IF(B95="VMI",VMI!$F$9,IF(B95="Bryant",Bryant!$F$9,IF(B95="Mt. St. Marys",'Mount St. Marys'!$F$9,IF(B95="Quinnipiac",Quinnipiac!$F$9,IF(B95="Robert Morris",'Robert Morris'!$F$9,IF(B95="Sacred Heart",'Sacred Heart'!$F$9,IF(B95="Wagner",Wagner!$F$9,IF(B95="Army",Army!$F$9,IF(B95="Bucknell",Bucknell!$F$9,IF(B95="Colgate",Colgate!$F$9,IF(B95="Towson",Towson!$F$9,IF(B95="Holy Cross",'Holy Cross'!$F$9,IF(B95="Lafayette",Lafayette!$F$9,IF(B95="Lehigh",Lehigh!$F$9,IF(B95="Navy",Navy!$F$9,0)))))))))))))))))))))))))))))))))))))))))))))))))))))))))))))</f>
        <v>446</v>
      </c>
      <c r="L95" s="19">
        <f t="shared" si="10"/>
        <v>7.0054850329406007</v>
      </c>
      <c r="M95">
        <f t="shared" si="11"/>
        <v>106</v>
      </c>
      <c r="N95" s="19">
        <f>'Efficiency Adjustment'!$B$66</f>
        <v>29.429229830436125</v>
      </c>
      <c r="O95" s="19">
        <f>IF(B95="Air Force",'Air Force'!$C$71,IF(B95="Albany",Albany!$C$71,IF(B95="Detroit",Detroit!$C$71,IF(B95="Binghamton",Binghamton!$C$71,IF(B95="Hartford",Hartford!$C$71,IF(B95="Stony Brook",'Stony Brook'!$C$71,IF(B95="UMBC",UMBC!$C$71,IF(B95="Vermont",Vermont!$C$71,IF(B95="Duke",Duke!$C$71,IF(B95="Maryland",Maryland!$C$71,IF(B95="North Carolina",'North Carolina'!$C$71,IF(B95="Virginia",Virginia!$C$71,IF(B95="Georgetown",Georgetown!$C$71,IF(B95="Notre Dame",'Notre Dame'!$C$71,IF(B95="Providence",Providence!$C$71,IF(B95="Rutgers",Rutgers!$C$71,IF(B95="St. Johns",'St. Johns'!$C$71,IF(B95="Syracuse",Syracuse!$C$71,IF(B95="Villanova",Villanova!$C$71,IF(B95="Drexel",Drexel!$C$71,IF(B95="Hofstra",Hofstra!$C$71,IF(B95="Penn State",'Penn State'!$C$71,IF(B95="Delaware",Delaware!$C$71,IF(B95="Massachusetts",Massachusetts!$C$71,IF(B95="Bellarmine",Bellarmine!$C$71,IF(B95="Fairfield",Fairfield!$C$71,IF(B95="Hobart",Hobart!$C$71,IF(B95="Loyola",Loyola!$C$71,IF(B95="Ohio State",'Ohio State'!$C$71,IF(B95="Denver",Denver!$C$71,IF(B95="Johns Hopkins",'Johns Hopkins'!$C$71,IF(B95="Mercer",Mercer!$C$71,IF(B95="Michigan",Michigan!$C$71,IF(B95="Brown",Brown!$C$71,IF(B95="Cornell",Cornell!$C$71,IF(B95="Dartmouth",Dartmouth!$C$71,IF(B95="Harvard",Harvard!$C$71,IF(B95="Pennsylvania",Pennsylvania!$C$71,IF(B95="Princeton",Princeton!$C$71,IF(B95="Yale",Yale!$C$71,IF(B95="Canisius",Canisius!$C$71,IF(B95="Jacksonville",Jacksonville!$C$71,IF(B95="Manhattan",Manhattan!$C$71,IF(B95="Marist",Marist!$C$71,IF(B95="St. Josephs",'St. Josephs'!$C$71,IF(B95="Siena",Siena!$C$71,IF(B95="VMI",VMI!$C$71,IF(B95="Bryant",Bryant!$C$71,IF(B95="Mt. St. Marys",'Mount St. Marys'!$C$71,IF(B95="Quinnipiac",Quinnipiac!$C$71,IF(B95="Robert Morris",'Robert Morris'!$C$71,IF(B95="Sacred Heart",'Sacred Heart'!$C$71,IF(B95="Wagner",Wagner!$C$71,IF(B95="Army",Army!$C$71,IF(B95="Bucknell",Bucknell!$C$71,IF(B95="Colgate",Colgate!$C$71,IF(B95="Towson",Towson!$C$71,IF(B95="Holy Cross",'Holy Cross'!$C$71,IF(B95="Lafayette",Lafayette!$C$71,IF(B95="Lehigh",Lehigh!$C$71,IF(B95="Navy",Navy!$C$71,0)))))))))))))))))))))))))))))))))))))))))))))))))))))))))))))</f>
        <v>30.140871588406569</v>
      </c>
    </row>
    <row r="96" spans="1:15">
      <c r="A96" t="s">
        <v>300</v>
      </c>
      <c r="B96" t="s">
        <v>17</v>
      </c>
      <c r="C96" t="s">
        <v>437</v>
      </c>
      <c r="D96">
        <v>23</v>
      </c>
      <c r="E96">
        <v>5</v>
      </c>
      <c r="F96">
        <v>28</v>
      </c>
      <c r="G96" s="44">
        <f t="shared" si="6"/>
        <v>6.182795698924731</v>
      </c>
      <c r="H96" s="44">
        <f t="shared" si="7"/>
        <v>1.3440860215053763</v>
      </c>
      <c r="I96" s="44">
        <f t="shared" si="8"/>
        <v>7.5268817204301079</v>
      </c>
      <c r="J96">
        <f t="shared" si="9"/>
        <v>85</v>
      </c>
      <c r="K96">
        <f>IF(B96="Air Force",'Air Force'!$F$9,IF(B96="Albany",Albany!$F$9,IF(B96="Detroit",Detroit!$F$9,IF(B96="Binghamton",Binghamton!$F$9,IF(B96="Hartford",Hartford!$F$9,IF(B96="Stony Brook",'Stony Brook'!$F$9,IF(B96="UMBC",UMBC!$F$9,IF(B96="Vermont",Vermont!$F$9,IF(B96="Duke",Duke!$F$9,IF(B96="Maryland",Maryland!$F$9,IF(B96="North Carolina",'North Carolina'!$F$9,IF(B96="Virginia",Virginia!$F$9,IF(B96="Georgetown",Georgetown!$F$9,IF(B96="Notre Dame",'Notre Dame'!$F$9,IF(B96="Providence",Providence!$F$9,IF(B96="Rutgers",Rutgers!$F$9,IF(B96="St. Johns",'St. Johns'!$F$9,IF(B96="Syracuse",Syracuse!$F$9,IF(B96="Villanova",Villanova!$F$9,IF(B96="Drexel",Drexel!$F$9,IF(B96="Hofstra",Hofstra!$F$9,IF(B96="Penn State",'Penn State'!$F$9,IF(B96="Delaware",Delaware!$F$9,IF(B96="Massachusetts",Massachusetts!$F$9,IF(B96="Bellarmine",Bellarmine!$F$9,IF(B96="Fairfield",Fairfield!$F$9,IF(B96="Hobart",Hobart!$F$9,IF(B96="Loyola",Loyola!$F$9,IF(B96="Ohio State",'Ohio State'!$F$9,IF(B96="Denver",Denver!$F$9,IF(B96="Johns Hopkins",'Johns Hopkins'!$F$9,IF(B96="Mercer",Mercer!$F$9,IF(B96="Michigan",Michigan!$F$9,IF(B96="Brown",Brown!$F$9,IF(B96="Cornell",Cornell!$F$9,IF(B96="Dartmouth",Dartmouth!$F$9,IF(B96="Harvard",Harvard!$F$9,IF(B96="Pennsylvania",Pennsylvania!$F$9,IF(B96="Princeton",Princeton!$F$9,IF(B96="Yale",Yale!$F$9,IF(B96="Canisius",Canisius!$F$9,IF(B96="Jacksonville",Jacksonville!$F$9,IF(B96="Manhattan",Manhattan!$F$9,IF(B96="Marist",Marist!$F$9,IF(B96="St. Josephs",'St. Josephs'!$F$9,IF(B96="Siena",Siena!$F$9,IF(B96="VMI",VMI!$F$9,IF(B96="Bryant",Bryant!$F$9,IF(B96="Mt. St. Marys",'Mount St. Marys'!$F$9,IF(B96="Quinnipiac",Quinnipiac!$F$9,IF(B96="Robert Morris",'Robert Morris'!$F$9,IF(B96="Sacred Heart",'Sacred Heart'!$F$9,IF(B96="Wagner",Wagner!$F$9,IF(B96="Army",Army!$F$9,IF(B96="Bucknell",Bucknell!$F$9,IF(B96="Colgate",Colgate!$F$9,IF(B96="Towson",Towson!$F$9,IF(B96="Holy Cross",'Holy Cross'!$F$9,IF(B96="Lafayette",Lafayette!$F$9,IF(B96="Lehigh",Lehigh!$F$9,IF(B96="Navy",Navy!$F$9,0)))))))))))))))))))))))))))))))))))))))))))))))))))))))))))))</f>
        <v>372</v>
      </c>
      <c r="L96" s="19">
        <f t="shared" si="10"/>
        <v>7.5328586253637093</v>
      </c>
      <c r="M96">
        <f t="shared" si="11"/>
        <v>87</v>
      </c>
      <c r="N96" s="19">
        <f>'Efficiency Adjustment'!$B$66</f>
        <v>29.429229830436125</v>
      </c>
      <c r="O96" s="19">
        <f>IF(B96="Air Force",'Air Force'!$C$71,IF(B96="Albany",Albany!$C$71,IF(B96="Detroit",Detroit!$C$71,IF(B96="Binghamton",Binghamton!$C$71,IF(B96="Hartford",Hartford!$C$71,IF(B96="Stony Brook",'Stony Brook'!$C$71,IF(B96="UMBC",UMBC!$C$71,IF(B96="Vermont",Vermont!$C$71,IF(B96="Duke",Duke!$C$71,IF(B96="Maryland",Maryland!$C$71,IF(B96="North Carolina",'North Carolina'!$C$71,IF(B96="Virginia",Virginia!$C$71,IF(B96="Georgetown",Georgetown!$C$71,IF(B96="Notre Dame",'Notre Dame'!$C$71,IF(B96="Providence",Providence!$C$71,IF(B96="Rutgers",Rutgers!$C$71,IF(B96="St. Johns",'St. Johns'!$C$71,IF(B96="Syracuse",Syracuse!$C$71,IF(B96="Villanova",Villanova!$C$71,IF(B96="Drexel",Drexel!$C$71,IF(B96="Hofstra",Hofstra!$C$71,IF(B96="Penn State",'Penn State'!$C$71,IF(B96="Delaware",Delaware!$C$71,IF(B96="Massachusetts",Massachusetts!$C$71,IF(B96="Bellarmine",Bellarmine!$C$71,IF(B96="Fairfield",Fairfield!$C$71,IF(B96="Hobart",Hobart!$C$71,IF(B96="Loyola",Loyola!$C$71,IF(B96="Ohio State",'Ohio State'!$C$71,IF(B96="Denver",Denver!$C$71,IF(B96="Johns Hopkins",'Johns Hopkins'!$C$71,IF(B96="Mercer",Mercer!$C$71,IF(B96="Michigan",Michigan!$C$71,IF(B96="Brown",Brown!$C$71,IF(B96="Cornell",Cornell!$C$71,IF(B96="Dartmouth",Dartmouth!$C$71,IF(B96="Harvard",Harvard!$C$71,IF(B96="Pennsylvania",Pennsylvania!$C$71,IF(B96="Princeton",Princeton!$C$71,IF(B96="Yale",Yale!$C$71,IF(B96="Canisius",Canisius!$C$71,IF(B96="Jacksonville",Jacksonville!$C$71,IF(B96="Manhattan",Manhattan!$C$71,IF(B96="Marist",Marist!$C$71,IF(B96="St. Josephs",'St. Josephs'!$C$71,IF(B96="Siena",Siena!$C$71,IF(B96="VMI",VMI!$C$71,IF(B96="Bryant",Bryant!$C$71,IF(B96="Mt. St. Marys",'Mount St. Marys'!$C$71,IF(B96="Quinnipiac",Quinnipiac!$C$71,IF(B96="Robert Morris",'Robert Morris'!$C$71,IF(B96="Sacred Heart",'Sacred Heart'!$C$71,IF(B96="Wagner",Wagner!$C$71,IF(B96="Army",Army!$C$71,IF(B96="Bucknell",Bucknell!$C$71,IF(B96="Colgate",Colgate!$C$71,IF(B96="Towson",Towson!$C$71,IF(B96="Holy Cross",'Holy Cross'!$C$71,IF(B96="Lafayette",Lafayette!$C$71,IF(B96="Lehigh",Lehigh!$C$71,IF(B96="Navy",Navy!$C$71,0)))))))))))))))))))))))))))))))))))))))))))))))))))))))))))))</f>
        <v>29.405879371106732</v>
      </c>
    </row>
    <row r="97" spans="1:15">
      <c r="A97" t="s">
        <v>384</v>
      </c>
      <c r="B97" t="s">
        <v>16</v>
      </c>
      <c r="C97" t="s">
        <v>436</v>
      </c>
      <c r="D97">
        <v>26</v>
      </c>
      <c r="E97">
        <v>6</v>
      </c>
      <c r="F97">
        <v>32</v>
      </c>
      <c r="G97" s="44">
        <f t="shared" si="6"/>
        <v>5.9090909090909092</v>
      </c>
      <c r="H97" s="44">
        <f t="shared" si="7"/>
        <v>1.3636363636363635</v>
      </c>
      <c r="I97" s="44">
        <f t="shared" si="8"/>
        <v>7.2727272727272725</v>
      </c>
      <c r="J97">
        <f t="shared" si="9"/>
        <v>96</v>
      </c>
      <c r="K97">
        <f>IF(B97="Air Force",'Air Force'!$F$9,IF(B97="Albany",Albany!$F$9,IF(B97="Detroit",Detroit!$F$9,IF(B97="Binghamton",Binghamton!$F$9,IF(B97="Hartford",Hartford!$F$9,IF(B97="Stony Brook",'Stony Brook'!$F$9,IF(B97="UMBC",UMBC!$F$9,IF(B97="Vermont",Vermont!$F$9,IF(B97="Duke",Duke!$F$9,IF(B97="Maryland",Maryland!$F$9,IF(B97="North Carolina",'North Carolina'!$F$9,IF(B97="Virginia",Virginia!$F$9,IF(B97="Georgetown",Georgetown!$F$9,IF(B97="Notre Dame",'Notre Dame'!$F$9,IF(B97="Providence",Providence!$F$9,IF(B97="Rutgers",Rutgers!$F$9,IF(B97="St. Johns",'St. Johns'!$F$9,IF(B97="Syracuse",Syracuse!$F$9,IF(B97="Villanova",Villanova!$F$9,IF(B97="Drexel",Drexel!$F$9,IF(B97="Hofstra",Hofstra!$F$9,IF(B97="Penn State",'Penn State'!$F$9,IF(B97="Delaware",Delaware!$F$9,IF(B97="Massachusetts",Massachusetts!$F$9,IF(B97="Bellarmine",Bellarmine!$F$9,IF(B97="Fairfield",Fairfield!$F$9,IF(B97="Hobart",Hobart!$F$9,IF(B97="Loyola",Loyola!$F$9,IF(B97="Ohio State",'Ohio State'!$F$9,IF(B97="Denver",Denver!$F$9,IF(B97="Johns Hopkins",'Johns Hopkins'!$F$9,IF(B97="Mercer",Mercer!$F$9,IF(B97="Michigan",Michigan!$F$9,IF(B97="Brown",Brown!$F$9,IF(B97="Cornell",Cornell!$F$9,IF(B97="Dartmouth",Dartmouth!$F$9,IF(B97="Harvard",Harvard!$F$9,IF(B97="Pennsylvania",Pennsylvania!$F$9,IF(B97="Princeton",Princeton!$F$9,IF(B97="Yale",Yale!$F$9,IF(B97="Canisius",Canisius!$F$9,IF(B97="Jacksonville",Jacksonville!$F$9,IF(B97="Manhattan",Manhattan!$F$9,IF(B97="Marist",Marist!$F$9,IF(B97="St. Josephs",'St. Josephs'!$F$9,IF(B97="Siena",Siena!$F$9,IF(B97="VMI",VMI!$F$9,IF(B97="Bryant",Bryant!$F$9,IF(B97="Mt. St. Marys",'Mount St. Marys'!$F$9,IF(B97="Quinnipiac",Quinnipiac!$F$9,IF(B97="Robert Morris",'Robert Morris'!$F$9,IF(B97="Sacred Heart",'Sacred Heart'!$F$9,IF(B97="Wagner",Wagner!$F$9,IF(B97="Army",Army!$F$9,IF(B97="Bucknell",Bucknell!$F$9,IF(B97="Colgate",Colgate!$F$9,IF(B97="Towson",Towson!$F$9,IF(B97="Holy Cross",'Holy Cross'!$F$9,IF(B97="Lafayette",Lafayette!$F$9,IF(B97="Lehigh",Lehigh!$F$9,IF(B97="Navy",Navy!$F$9,0)))))))))))))))))))))))))))))))))))))))))))))))))))))))))))))</f>
        <v>440</v>
      </c>
      <c r="L97" s="19">
        <f t="shared" si="10"/>
        <v>7.5887295530496033</v>
      </c>
      <c r="M97">
        <f t="shared" si="11"/>
        <v>85</v>
      </c>
      <c r="N97" s="19">
        <f>'Efficiency Adjustment'!$B$66</f>
        <v>29.429229830436125</v>
      </c>
      <c r="O97" s="19">
        <f>IF(B97="Air Force",'Air Force'!$C$71,IF(B97="Albany",Albany!$C$71,IF(B97="Detroit",Detroit!$C$71,IF(B97="Binghamton",Binghamton!$C$71,IF(B97="Hartford",Hartford!$C$71,IF(B97="Stony Brook",'Stony Brook'!$C$71,IF(B97="UMBC",UMBC!$C$71,IF(B97="Vermont",Vermont!$C$71,IF(B97="Duke",Duke!$C$71,IF(B97="Maryland",Maryland!$C$71,IF(B97="North Carolina",'North Carolina'!$C$71,IF(B97="Virginia",Virginia!$C$71,IF(B97="Georgetown",Georgetown!$C$71,IF(B97="Notre Dame",'Notre Dame'!$C$71,IF(B97="Providence",Providence!$C$71,IF(B97="Rutgers",Rutgers!$C$71,IF(B97="St. Johns",'St. Johns'!$C$71,IF(B97="Syracuse",Syracuse!$C$71,IF(B97="Villanova",Villanova!$C$71,IF(B97="Drexel",Drexel!$C$71,IF(B97="Hofstra",Hofstra!$C$71,IF(B97="Penn State",'Penn State'!$C$71,IF(B97="Delaware",Delaware!$C$71,IF(B97="Massachusetts",Massachusetts!$C$71,IF(B97="Bellarmine",Bellarmine!$C$71,IF(B97="Fairfield",Fairfield!$C$71,IF(B97="Hobart",Hobart!$C$71,IF(B97="Loyola",Loyola!$C$71,IF(B97="Ohio State",'Ohio State'!$C$71,IF(B97="Denver",Denver!$C$71,IF(B97="Johns Hopkins",'Johns Hopkins'!$C$71,IF(B97="Mercer",Mercer!$C$71,IF(B97="Michigan",Michigan!$C$71,IF(B97="Brown",Brown!$C$71,IF(B97="Cornell",Cornell!$C$71,IF(B97="Dartmouth",Dartmouth!$C$71,IF(B97="Harvard",Harvard!$C$71,IF(B97="Pennsylvania",Pennsylvania!$C$71,IF(B97="Princeton",Princeton!$C$71,IF(B97="Yale",Yale!$C$71,IF(B97="Canisius",Canisius!$C$71,IF(B97="Jacksonville",Jacksonville!$C$71,IF(B97="Manhattan",Manhattan!$C$71,IF(B97="Marist",Marist!$C$71,IF(B97="St. Josephs",'St. Josephs'!$C$71,IF(B97="Siena",Siena!$C$71,IF(B97="VMI",VMI!$C$71,IF(B97="Bryant",Bryant!$C$71,IF(B97="Mt. St. Marys",'Mount St. Marys'!$C$71,IF(B97="Quinnipiac",Quinnipiac!$C$71,IF(B97="Robert Morris",'Robert Morris'!$C$71,IF(B97="Sacred Heart",'Sacred Heart'!$C$71,IF(B97="Wagner",Wagner!$C$71,IF(B97="Army",Army!$C$71,IF(B97="Bucknell",Bucknell!$C$71,IF(B97="Colgate",Colgate!$C$71,IF(B97="Towson",Towson!$C$71,IF(B97="Holy Cross",'Holy Cross'!$C$71,IF(B97="Lafayette",Lafayette!$C$71,IF(B97="Lehigh",Lehigh!$C$71,IF(B97="Navy",Navy!$C$71,0)))))))))))))))))))))))))))))))))))))))))))))))))))))))))))))</f>
        <v>28.203767298198354</v>
      </c>
    </row>
    <row r="98" spans="1:15">
      <c r="A98" t="s">
        <v>387</v>
      </c>
      <c r="B98" t="s">
        <v>18</v>
      </c>
      <c r="C98" t="s">
        <v>437</v>
      </c>
      <c r="D98">
        <v>14</v>
      </c>
      <c r="E98">
        <v>13</v>
      </c>
      <c r="F98">
        <v>27</v>
      </c>
      <c r="G98" s="44">
        <f t="shared" si="6"/>
        <v>3.804347826086957</v>
      </c>
      <c r="H98" s="44">
        <f t="shared" si="7"/>
        <v>3.5326086956521738</v>
      </c>
      <c r="I98" s="44">
        <f t="shared" si="8"/>
        <v>7.3369565217391308</v>
      </c>
      <c r="J98">
        <f t="shared" si="9"/>
        <v>93</v>
      </c>
      <c r="K98">
        <f>IF(B98="Air Force",'Air Force'!$F$9,IF(B98="Albany",Albany!$F$9,IF(B98="Detroit",Detroit!$F$9,IF(B98="Binghamton",Binghamton!$F$9,IF(B98="Hartford",Hartford!$F$9,IF(B98="Stony Brook",'Stony Brook'!$F$9,IF(B98="UMBC",UMBC!$F$9,IF(B98="Vermont",Vermont!$F$9,IF(B98="Duke",Duke!$F$9,IF(B98="Maryland",Maryland!$F$9,IF(B98="North Carolina",'North Carolina'!$F$9,IF(B98="Virginia",Virginia!$F$9,IF(B98="Georgetown",Georgetown!$F$9,IF(B98="Notre Dame",'Notre Dame'!$F$9,IF(B98="Providence",Providence!$F$9,IF(B98="Rutgers",Rutgers!$F$9,IF(B98="St. Johns",'St. Johns'!$F$9,IF(B98="Syracuse",Syracuse!$F$9,IF(B98="Villanova",Villanova!$F$9,IF(B98="Drexel",Drexel!$F$9,IF(B98="Hofstra",Hofstra!$F$9,IF(B98="Penn State",'Penn State'!$F$9,IF(B98="Delaware",Delaware!$F$9,IF(B98="Massachusetts",Massachusetts!$F$9,IF(B98="Bellarmine",Bellarmine!$F$9,IF(B98="Fairfield",Fairfield!$F$9,IF(B98="Hobart",Hobart!$F$9,IF(B98="Loyola",Loyola!$F$9,IF(B98="Ohio State",'Ohio State'!$F$9,IF(B98="Denver",Denver!$F$9,IF(B98="Johns Hopkins",'Johns Hopkins'!$F$9,IF(B98="Mercer",Mercer!$F$9,IF(B98="Michigan",Michigan!$F$9,IF(B98="Brown",Brown!$F$9,IF(B98="Cornell",Cornell!$F$9,IF(B98="Dartmouth",Dartmouth!$F$9,IF(B98="Harvard",Harvard!$F$9,IF(B98="Pennsylvania",Pennsylvania!$F$9,IF(B98="Princeton",Princeton!$F$9,IF(B98="Yale",Yale!$F$9,IF(B98="Canisius",Canisius!$F$9,IF(B98="Jacksonville",Jacksonville!$F$9,IF(B98="Manhattan",Manhattan!$F$9,IF(B98="Marist",Marist!$F$9,IF(B98="St. Josephs",'St. Josephs'!$F$9,IF(B98="Siena",Siena!$F$9,IF(B98="VMI",VMI!$F$9,IF(B98="Bryant",Bryant!$F$9,IF(B98="Mt. St. Marys",'Mount St. Marys'!$F$9,IF(B98="Quinnipiac",Quinnipiac!$F$9,IF(B98="Robert Morris",'Robert Morris'!$F$9,IF(B98="Sacred Heart",'Sacred Heart'!$F$9,IF(B98="Wagner",Wagner!$F$9,IF(B98="Army",Army!$F$9,IF(B98="Bucknell",Bucknell!$F$9,IF(B98="Colgate",Colgate!$F$9,IF(B98="Towson",Towson!$F$9,IF(B98="Holy Cross",'Holy Cross'!$F$9,IF(B98="Lafayette",Lafayette!$F$9,IF(B98="Lehigh",Lehigh!$F$9,IF(B98="Navy",Navy!$F$9,0)))))))))))))))))))))))))))))))))))))))))))))))))))))))))))))</f>
        <v>368</v>
      </c>
      <c r="L98" s="19">
        <f t="shared" si="10"/>
        <v>7.5295338651455177</v>
      </c>
      <c r="M98">
        <f t="shared" si="11"/>
        <v>88</v>
      </c>
      <c r="N98" s="19">
        <f>'Efficiency Adjustment'!$B$66</f>
        <v>29.429229830436125</v>
      </c>
      <c r="O98" s="19">
        <f>IF(B98="Air Force",'Air Force'!$C$71,IF(B98="Albany",Albany!$C$71,IF(B98="Detroit",Detroit!$C$71,IF(B98="Binghamton",Binghamton!$C$71,IF(B98="Hartford",Hartford!$C$71,IF(B98="Stony Brook",'Stony Brook'!$C$71,IF(B98="UMBC",UMBC!$C$71,IF(B98="Vermont",Vermont!$C$71,IF(B98="Duke",Duke!$C$71,IF(B98="Maryland",Maryland!$C$71,IF(B98="North Carolina",'North Carolina'!$C$71,IF(B98="Virginia",Virginia!$C$71,IF(B98="Georgetown",Georgetown!$C$71,IF(B98="Notre Dame",'Notre Dame'!$C$71,IF(B98="Providence",Providence!$C$71,IF(B98="Rutgers",Rutgers!$C$71,IF(B98="St. Johns",'St. Johns'!$C$71,IF(B98="Syracuse",Syracuse!$C$71,IF(B98="Villanova",Villanova!$C$71,IF(B98="Drexel",Drexel!$C$71,IF(B98="Hofstra",Hofstra!$C$71,IF(B98="Penn State",'Penn State'!$C$71,IF(B98="Delaware",Delaware!$C$71,IF(B98="Massachusetts",Massachusetts!$C$71,IF(B98="Bellarmine",Bellarmine!$C$71,IF(B98="Fairfield",Fairfield!$C$71,IF(B98="Hobart",Hobart!$C$71,IF(B98="Loyola",Loyola!$C$71,IF(B98="Ohio State",'Ohio State'!$C$71,IF(B98="Denver",Denver!$C$71,IF(B98="Johns Hopkins",'Johns Hopkins'!$C$71,IF(B98="Mercer",Mercer!$C$71,IF(B98="Michigan",Michigan!$C$71,IF(B98="Brown",Brown!$C$71,IF(B98="Cornell",Cornell!$C$71,IF(B98="Dartmouth",Dartmouth!$C$71,IF(B98="Harvard",Harvard!$C$71,IF(B98="Pennsylvania",Pennsylvania!$C$71,IF(B98="Princeton",Princeton!$C$71,IF(B98="Yale",Yale!$C$71,IF(B98="Canisius",Canisius!$C$71,IF(B98="Jacksonville",Jacksonville!$C$71,IF(B98="Manhattan",Manhattan!$C$71,IF(B98="Marist",Marist!$C$71,IF(B98="St. Josephs",'St. Josephs'!$C$71,IF(B98="Siena",Siena!$C$71,IF(B98="VMI",VMI!$C$71,IF(B98="Bryant",Bryant!$C$71,IF(B98="Mt. St. Marys",'Mount St. Marys'!$C$71,IF(B98="Quinnipiac",Quinnipiac!$C$71,IF(B98="Robert Morris",'Robert Morris'!$C$71,IF(B98="Sacred Heart",'Sacred Heart'!$C$71,IF(B98="Wagner",Wagner!$C$71,IF(B98="Army",Army!$C$71,IF(B98="Bucknell",Bucknell!$C$71,IF(B98="Colgate",Colgate!$C$71,IF(B98="Towson",Towson!$C$71,IF(B98="Holy Cross",'Holy Cross'!$C$71,IF(B98="Lafayette",Lafayette!$C$71,IF(B98="Lehigh",Lehigh!$C$71,IF(B98="Navy",Navy!$C$71,0)))))))))))))))))))))))))))))))))))))))))))))))))))))))))))))</f>
        <v>28.676540088847208</v>
      </c>
    </row>
    <row r="99" spans="1:15">
      <c r="A99" t="s">
        <v>308</v>
      </c>
      <c r="B99" t="s">
        <v>49</v>
      </c>
      <c r="C99" t="s">
        <v>436</v>
      </c>
      <c r="D99">
        <v>13</v>
      </c>
      <c r="E99">
        <v>9</v>
      </c>
      <c r="F99">
        <v>22</v>
      </c>
      <c r="G99" s="44">
        <f t="shared" si="6"/>
        <v>4.5138888888888884</v>
      </c>
      <c r="H99" s="44">
        <f t="shared" si="7"/>
        <v>3.125</v>
      </c>
      <c r="I99" s="44">
        <f t="shared" si="8"/>
        <v>7.6388888888888893</v>
      </c>
      <c r="J99">
        <f t="shared" si="9"/>
        <v>82</v>
      </c>
      <c r="K99">
        <f>IF(B99="Air Force",'Air Force'!$F$9,IF(B99="Albany",Albany!$F$9,IF(B99="Detroit",Detroit!$F$9,IF(B99="Binghamton",Binghamton!$F$9,IF(B99="Hartford",Hartford!$F$9,IF(B99="Stony Brook",'Stony Brook'!$F$9,IF(B99="UMBC",UMBC!$F$9,IF(B99="Vermont",Vermont!$F$9,IF(B99="Duke",Duke!$F$9,IF(B99="Maryland",Maryland!$F$9,IF(B99="North Carolina",'North Carolina'!$F$9,IF(B99="Virginia",Virginia!$F$9,IF(B99="Georgetown",Georgetown!$F$9,IF(B99="Notre Dame",'Notre Dame'!$F$9,IF(B99="Providence",Providence!$F$9,IF(B99="Rutgers",Rutgers!$F$9,IF(B99="St. Johns",'St. Johns'!$F$9,IF(B99="Syracuse",Syracuse!$F$9,IF(B99="Villanova",Villanova!$F$9,IF(B99="Drexel",Drexel!$F$9,IF(B99="Hofstra",Hofstra!$F$9,IF(B99="Penn State",'Penn State'!$F$9,IF(B99="Delaware",Delaware!$F$9,IF(B99="Massachusetts",Massachusetts!$F$9,IF(B99="Bellarmine",Bellarmine!$F$9,IF(B99="Fairfield",Fairfield!$F$9,IF(B99="Hobart",Hobart!$F$9,IF(B99="Loyola",Loyola!$F$9,IF(B99="Ohio State",'Ohio State'!$F$9,IF(B99="Denver",Denver!$F$9,IF(B99="Johns Hopkins",'Johns Hopkins'!$F$9,IF(B99="Mercer",Mercer!$F$9,IF(B99="Michigan",Michigan!$F$9,IF(B99="Brown",Brown!$F$9,IF(B99="Cornell",Cornell!$F$9,IF(B99="Dartmouth",Dartmouth!$F$9,IF(B99="Harvard",Harvard!$F$9,IF(B99="Pennsylvania",Pennsylvania!$F$9,IF(B99="Princeton",Princeton!$F$9,IF(B99="Yale",Yale!$F$9,IF(B99="Canisius",Canisius!$F$9,IF(B99="Jacksonville",Jacksonville!$F$9,IF(B99="Manhattan",Manhattan!$F$9,IF(B99="Marist",Marist!$F$9,IF(B99="St. Josephs",'St. Josephs'!$F$9,IF(B99="Siena",Siena!$F$9,IF(B99="VMI",VMI!$F$9,IF(B99="Bryant",Bryant!$F$9,IF(B99="Mt. St. Marys",'Mount St. Marys'!$F$9,IF(B99="Quinnipiac",Quinnipiac!$F$9,IF(B99="Robert Morris",'Robert Morris'!$F$9,IF(B99="Sacred Heart",'Sacred Heart'!$F$9,IF(B99="Wagner",Wagner!$F$9,IF(B99="Army",Army!$F$9,IF(B99="Bucknell",Bucknell!$F$9,IF(B99="Colgate",Colgate!$F$9,IF(B99="Towson",Towson!$F$9,IF(B99="Holy Cross",'Holy Cross'!$F$9,IF(B99="Lafayette",Lafayette!$F$9,IF(B99="Lehigh",Lehigh!$F$9,IF(B99="Navy",Navy!$F$9,0)))))))))))))))))))))))))))))))))))))))))))))))))))))))))))))</f>
        <v>288</v>
      </c>
      <c r="L99" s="19">
        <f t="shared" si="10"/>
        <v>7.5661685557992069</v>
      </c>
      <c r="M99">
        <f t="shared" si="11"/>
        <v>86</v>
      </c>
      <c r="N99" s="19">
        <f>'Efficiency Adjustment'!$B$66</f>
        <v>29.429229830436125</v>
      </c>
      <c r="O99" s="19">
        <f>IF(B99="Air Force",'Air Force'!$C$71,IF(B99="Albany",Albany!$C$71,IF(B99="Detroit",Detroit!$C$71,IF(B99="Binghamton",Binghamton!$C$71,IF(B99="Hartford",Hartford!$C$71,IF(B99="Stony Brook",'Stony Brook'!$C$71,IF(B99="UMBC",UMBC!$C$71,IF(B99="Vermont",Vermont!$C$71,IF(B99="Duke",Duke!$C$71,IF(B99="Maryland",Maryland!$C$71,IF(B99="North Carolina",'North Carolina'!$C$71,IF(B99="Virginia",Virginia!$C$71,IF(B99="Georgetown",Georgetown!$C$71,IF(B99="Notre Dame",'Notre Dame'!$C$71,IF(B99="Providence",Providence!$C$71,IF(B99="Rutgers",Rutgers!$C$71,IF(B99="St. Johns",'St. Johns'!$C$71,IF(B99="Syracuse",Syracuse!$C$71,IF(B99="Villanova",Villanova!$C$71,IF(B99="Drexel",Drexel!$C$71,IF(B99="Hofstra",Hofstra!$C$71,IF(B99="Penn State",'Penn State'!$C$71,IF(B99="Delaware",Delaware!$C$71,IF(B99="Massachusetts",Massachusetts!$C$71,IF(B99="Bellarmine",Bellarmine!$C$71,IF(B99="Fairfield",Fairfield!$C$71,IF(B99="Hobart",Hobart!$C$71,IF(B99="Loyola",Loyola!$C$71,IF(B99="Ohio State",'Ohio State'!$C$71,IF(B99="Denver",Denver!$C$71,IF(B99="Johns Hopkins",'Johns Hopkins'!$C$71,IF(B99="Mercer",Mercer!$C$71,IF(B99="Michigan",Michigan!$C$71,IF(B99="Brown",Brown!$C$71,IF(B99="Cornell",Cornell!$C$71,IF(B99="Dartmouth",Dartmouth!$C$71,IF(B99="Harvard",Harvard!$C$71,IF(B99="Pennsylvania",Pennsylvania!$C$71,IF(B99="Princeton",Princeton!$C$71,IF(B99="Yale",Yale!$C$71,IF(B99="Canisius",Canisius!$C$71,IF(B99="Jacksonville",Jacksonville!$C$71,IF(B99="Manhattan",Manhattan!$C$71,IF(B99="Marist",Marist!$C$71,IF(B99="St. Josephs",'St. Josephs'!$C$71,IF(B99="Siena",Siena!$C$71,IF(B99="VMI",VMI!$C$71,IF(B99="Bryant",Bryant!$C$71,IF(B99="Mt. St. Marys",'Mount St. Marys'!$C$71,IF(B99="Quinnipiac",Quinnipiac!$C$71,IF(B99="Robert Morris",'Robert Morris'!$C$71,IF(B99="Sacred Heart",'Sacred Heart'!$C$71,IF(B99="Wagner",Wagner!$C$71,IF(B99="Army",Army!$C$71,IF(B99="Bucknell",Bucknell!$C$71,IF(B99="Colgate",Colgate!$C$71,IF(B99="Towson",Towson!$C$71,IF(B99="Holy Cross",'Holy Cross'!$C$71,IF(B99="Lafayette",Lafayette!$C$71,IF(B99="Lehigh",Lehigh!$C$71,IF(B99="Navy",Navy!$C$71,0)))))))))))))))))))))))))))))))))))))))))))))))))))))))))))))</f>
        <v>29.712081498365439</v>
      </c>
    </row>
    <row r="100" spans="1:15">
      <c r="A100" t="s">
        <v>316</v>
      </c>
      <c r="B100" t="s">
        <v>56</v>
      </c>
      <c r="C100" t="s">
        <v>436</v>
      </c>
      <c r="D100">
        <v>15</v>
      </c>
      <c r="E100">
        <v>13</v>
      </c>
      <c r="F100">
        <v>28</v>
      </c>
      <c r="G100" s="44">
        <f t="shared" si="6"/>
        <v>3.9164490861618799</v>
      </c>
      <c r="H100" s="44">
        <f t="shared" si="7"/>
        <v>3.3942558746736298</v>
      </c>
      <c r="I100" s="44">
        <f t="shared" si="8"/>
        <v>7.3107049608355092</v>
      </c>
      <c r="J100">
        <f t="shared" si="9"/>
        <v>94</v>
      </c>
      <c r="K100">
        <f>IF(B100="Air Force",'Air Force'!$F$9,IF(B100="Albany",Albany!$F$9,IF(B100="Detroit",Detroit!$F$9,IF(B100="Binghamton",Binghamton!$F$9,IF(B100="Hartford",Hartford!$F$9,IF(B100="Stony Brook",'Stony Brook'!$F$9,IF(B100="UMBC",UMBC!$F$9,IF(B100="Vermont",Vermont!$F$9,IF(B100="Duke",Duke!$F$9,IF(B100="Maryland",Maryland!$F$9,IF(B100="North Carolina",'North Carolina'!$F$9,IF(B100="Virginia",Virginia!$F$9,IF(B100="Georgetown",Georgetown!$F$9,IF(B100="Notre Dame",'Notre Dame'!$F$9,IF(B100="Providence",Providence!$F$9,IF(B100="Rutgers",Rutgers!$F$9,IF(B100="St. Johns",'St. Johns'!$F$9,IF(B100="Syracuse",Syracuse!$F$9,IF(B100="Villanova",Villanova!$F$9,IF(B100="Drexel",Drexel!$F$9,IF(B100="Hofstra",Hofstra!$F$9,IF(B100="Penn State",'Penn State'!$F$9,IF(B100="Delaware",Delaware!$F$9,IF(B100="Massachusetts",Massachusetts!$F$9,IF(B100="Bellarmine",Bellarmine!$F$9,IF(B100="Fairfield",Fairfield!$F$9,IF(B100="Hobart",Hobart!$F$9,IF(B100="Loyola",Loyola!$F$9,IF(B100="Ohio State",'Ohio State'!$F$9,IF(B100="Denver",Denver!$F$9,IF(B100="Johns Hopkins",'Johns Hopkins'!$F$9,IF(B100="Mercer",Mercer!$F$9,IF(B100="Michigan",Michigan!$F$9,IF(B100="Brown",Brown!$F$9,IF(B100="Cornell",Cornell!$F$9,IF(B100="Dartmouth",Dartmouth!$F$9,IF(B100="Harvard",Harvard!$F$9,IF(B100="Pennsylvania",Pennsylvania!$F$9,IF(B100="Princeton",Princeton!$F$9,IF(B100="Yale",Yale!$F$9,IF(B100="Canisius",Canisius!$F$9,IF(B100="Jacksonville",Jacksonville!$F$9,IF(B100="Manhattan",Manhattan!$F$9,IF(B100="Marist",Marist!$F$9,IF(B100="St. Josephs",'St. Josephs'!$F$9,IF(B100="Siena",Siena!$F$9,IF(B100="VMI",VMI!$F$9,IF(B100="Bryant",Bryant!$F$9,IF(B100="Mt. St. Marys",'Mount St. Marys'!$F$9,IF(B100="Quinnipiac",Quinnipiac!$F$9,IF(B100="Robert Morris",'Robert Morris'!$F$9,IF(B100="Sacred Heart",'Sacred Heart'!$F$9,IF(B100="Wagner",Wagner!$F$9,IF(B100="Army",Army!$F$9,IF(B100="Bucknell",Bucknell!$F$9,IF(B100="Colgate",Colgate!$F$9,IF(B100="Towson",Towson!$F$9,IF(B100="Holy Cross",'Holy Cross'!$F$9,IF(B100="Lafayette",Lafayette!$F$9,IF(B100="Lehigh",Lehigh!$F$9,IF(B100="Navy",Navy!$F$9,0)))))))))))))))))))))))))))))))))))))))))))))))))))))))))))))</f>
        <v>383</v>
      </c>
      <c r="L100" s="19">
        <f t="shared" si="10"/>
        <v>7.4640439268842513</v>
      </c>
      <c r="M100">
        <f t="shared" si="11"/>
        <v>90</v>
      </c>
      <c r="N100" s="19">
        <f>'Efficiency Adjustment'!$B$66</f>
        <v>29.429229830436125</v>
      </c>
      <c r="O100" s="19">
        <f>IF(B100="Air Force",'Air Force'!$C$71,IF(B100="Albany",Albany!$C$71,IF(B100="Detroit",Detroit!$C$71,IF(B100="Binghamton",Binghamton!$C$71,IF(B100="Hartford",Hartford!$C$71,IF(B100="Stony Brook",'Stony Brook'!$C$71,IF(B100="UMBC",UMBC!$C$71,IF(B100="Vermont",Vermont!$C$71,IF(B100="Duke",Duke!$C$71,IF(B100="Maryland",Maryland!$C$71,IF(B100="North Carolina",'North Carolina'!$C$71,IF(B100="Virginia",Virginia!$C$71,IF(B100="Georgetown",Georgetown!$C$71,IF(B100="Notre Dame",'Notre Dame'!$C$71,IF(B100="Providence",Providence!$C$71,IF(B100="Rutgers",Rutgers!$C$71,IF(B100="St. Johns",'St. Johns'!$C$71,IF(B100="Syracuse",Syracuse!$C$71,IF(B100="Villanova",Villanova!$C$71,IF(B100="Drexel",Drexel!$C$71,IF(B100="Hofstra",Hofstra!$C$71,IF(B100="Penn State",'Penn State'!$C$71,IF(B100="Delaware",Delaware!$C$71,IF(B100="Massachusetts",Massachusetts!$C$71,IF(B100="Bellarmine",Bellarmine!$C$71,IF(B100="Fairfield",Fairfield!$C$71,IF(B100="Hobart",Hobart!$C$71,IF(B100="Loyola",Loyola!$C$71,IF(B100="Ohio State",'Ohio State'!$C$71,IF(B100="Denver",Denver!$C$71,IF(B100="Johns Hopkins",'Johns Hopkins'!$C$71,IF(B100="Mercer",Mercer!$C$71,IF(B100="Michigan",Michigan!$C$71,IF(B100="Brown",Brown!$C$71,IF(B100="Cornell",Cornell!$C$71,IF(B100="Dartmouth",Dartmouth!$C$71,IF(B100="Harvard",Harvard!$C$71,IF(B100="Pennsylvania",Pennsylvania!$C$71,IF(B100="Princeton",Princeton!$C$71,IF(B100="Yale",Yale!$C$71,IF(B100="Canisius",Canisius!$C$71,IF(B100="Jacksonville",Jacksonville!$C$71,IF(B100="Manhattan",Manhattan!$C$71,IF(B100="Marist",Marist!$C$71,IF(B100="St. Josephs",'St. Josephs'!$C$71,IF(B100="Siena",Siena!$C$71,IF(B100="VMI",VMI!$C$71,IF(B100="Bryant",Bryant!$C$71,IF(B100="Mt. St. Marys",'Mount St. Marys'!$C$71,IF(B100="Quinnipiac",Quinnipiac!$C$71,IF(B100="Robert Morris",'Robert Morris'!$C$71,IF(B100="Sacred Heart",'Sacred Heart'!$C$71,IF(B100="Wagner",Wagner!$C$71,IF(B100="Army",Army!$C$71,IF(B100="Bucknell",Bucknell!$C$71,IF(B100="Colgate",Colgate!$C$71,IF(B100="Towson",Towson!$C$71,IF(B100="Holy Cross",'Holy Cross'!$C$71,IF(B100="Lafayette",Lafayette!$C$71,IF(B100="Lehigh",Lehigh!$C$71,IF(B100="Navy",Navy!$C$71,0)))))))))))))))))))))))))))))))))))))))))))))))))))))))))))))</f>
        <v>28.824645007783079</v>
      </c>
    </row>
    <row r="101" spans="1:15">
      <c r="A101" t="s">
        <v>418</v>
      </c>
      <c r="B101" t="s">
        <v>43</v>
      </c>
      <c r="C101" t="s">
        <v>434</v>
      </c>
      <c r="D101">
        <v>13</v>
      </c>
      <c r="E101">
        <v>9</v>
      </c>
      <c r="F101">
        <v>22</v>
      </c>
      <c r="G101" s="44">
        <f t="shared" si="6"/>
        <v>4.3624161073825505</v>
      </c>
      <c r="H101" s="44">
        <f t="shared" si="7"/>
        <v>3.0201342281879198</v>
      </c>
      <c r="I101" s="44">
        <f t="shared" si="8"/>
        <v>7.3825503355704702</v>
      </c>
      <c r="J101">
        <f t="shared" si="9"/>
        <v>91</v>
      </c>
      <c r="K101">
        <f>IF(B101="Air Force",'Air Force'!$F$9,IF(B101="Albany",Albany!$F$9,IF(B101="Detroit",Detroit!$F$9,IF(B101="Binghamton",Binghamton!$F$9,IF(B101="Hartford",Hartford!$F$9,IF(B101="Stony Brook",'Stony Brook'!$F$9,IF(B101="UMBC",UMBC!$F$9,IF(B101="Vermont",Vermont!$F$9,IF(B101="Duke",Duke!$F$9,IF(B101="Maryland",Maryland!$F$9,IF(B101="North Carolina",'North Carolina'!$F$9,IF(B101="Virginia",Virginia!$F$9,IF(B101="Georgetown",Georgetown!$F$9,IF(B101="Notre Dame",'Notre Dame'!$F$9,IF(B101="Providence",Providence!$F$9,IF(B101="Rutgers",Rutgers!$F$9,IF(B101="St. Johns",'St. Johns'!$F$9,IF(B101="Syracuse",Syracuse!$F$9,IF(B101="Villanova",Villanova!$F$9,IF(B101="Drexel",Drexel!$F$9,IF(B101="Hofstra",Hofstra!$F$9,IF(B101="Penn State",'Penn State'!$F$9,IF(B101="Delaware",Delaware!$F$9,IF(B101="Massachusetts",Massachusetts!$F$9,IF(B101="Bellarmine",Bellarmine!$F$9,IF(B101="Fairfield",Fairfield!$F$9,IF(B101="Hobart",Hobart!$F$9,IF(B101="Loyola",Loyola!$F$9,IF(B101="Ohio State",'Ohio State'!$F$9,IF(B101="Denver",Denver!$F$9,IF(B101="Johns Hopkins",'Johns Hopkins'!$F$9,IF(B101="Mercer",Mercer!$F$9,IF(B101="Michigan",Michigan!$F$9,IF(B101="Brown",Brown!$F$9,IF(B101="Cornell",Cornell!$F$9,IF(B101="Dartmouth",Dartmouth!$F$9,IF(B101="Harvard",Harvard!$F$9,IF(B101="Pennsylvania",Pennsylvania!$F$9,IF(B101="Princeton",Princeton!$F$9,IF(B101="Yale",Yale!$F$9,IF(B101="Canisius",Canisius!$F$9,IF(B101="Jacksonville",Jacksonville!$F$9,IF(B101="Manhattan",Manhattan!$F$9,IF(B101="Marist",Marist!$F$9,IF(B101="St. Josephs",'St. Josephs'!$F$9,IF(B101="Siena",Siena!$F$9,IF(B101="VMI",VMI!$F$9,IF(B101="Bryant",Bryant!$F$9,IF(B101="Mt. St. Marys",'Mount St. Marys'!$F$9,IF(B101="Quinnipiac",Quinnipiac!$F$9,IF(B101="Robert Morris",'Robert Morris'!$F$9,IF(B101="Sacred Heart",'Sacred Heart'!$F$9,IF(B101="Wagner",Wagner!$F$9,IF(B101="Army",Army!$F$9,IF(B101="Bucknell",Bucknell!$F$9,IF(B101="Colgate",Colgate!$F$9,IF(B101="Towson",Towson!$F$9,IF(B101="Holy Cross",'Holy Cross'!$F$9,IF(B101="Lafayette",Lafayette!$F$9,IF(B101="Lehigh",Lehigh!$F$9,IF(B101="Navy",Navy!$F$9,0)))))))))))))))))))))))))))))))))))))))))))))))))))))))))))))</f>
        <v>298</v>
      </c>
      <c r="L101" s="19">
        <f t="shared" si="10"/>
        <v>6.9250995432399138</v>
      </c>
      <c r="M101">
        <f t="shared" si="11"/>
        <v>110</v>
      </c>
      <c r="N101" s="19">
        <f>'Efficiency Adjustment'!$B$66</f>
        <v>29.429229830436125</v>
      </c>
      <c r="O101" s="19">
        <f>IF(B101="Air Force",'Air Force'!$C$71,IF(B101="Albany",Albany!$C$71,IF(B101="Detroit",Detroit!$C$71,IF(B101="Binghamton",Binghamton!$C$71,IF(B101="Hartford",Hartford!$C$71,IF(B101="Stony Brook",'Stony Brook'!$C$71,IF(B101="UMBC",UMBC!$C$71,IF(B101="Vermont",Vermont!$C$71,IF(B101="Duke",Duke!$C$71,IF(B101="Maryland",Maryland!$C$71,IF(B101="North Carolina",'North Carolina'!$C$71,IF(B101="Virginia",Virginia!$C$71,IF(B101="Georgetown",Georgetown!$C$71,IF(B101="Notre Dame",'Notre Dame'!$C$71,IF(B101="Providence",Providence!$C$71,IF(B101="Rutgers",Rutgers!$C$71,IF(B101="St. Johns",'St. Johns'!$C$71,IF(B101="Syracuse",Syracuse!$C$71,IF(B101="Villanova",Villanova!$C$71,IF(B101="Drexel",Drexel!$C$71,IF(B101="Hofstra",Hofstra!$C$71,IF(B101="Penn State",'Penn State'!$C$71,IF(B101="Delaware",Delaware!$C$71,IF(B101="Massachusetts",Massachusetts!$C$71,IF(B101="Bellarmine",Bellarmine!$C$71,IF(B101="Fairfield",Fairfield!$C$71,IF(B101="Hobart",Hobart!$C$71,IF(B101="Loyola",Loyola!$C$71,IF(B101="Ohio State",'Ohio State'!$C$71,IF(B101="Denver",Denver!$C$71,IF(B101="Johns Hopkins",'Johns Hopkins'!$C$71,IF(B101="Mercer",Mercer!$C$71,IF(B101="Michigan",Michigan!$C$71,IF(B101="Brown",Brown!$C$71,IF(B101="Cornell",Cornell!$C$71,IF(B101="Dartmouth",Dartmouth!$C$71,IF(B101="Harvard",Harvard!$C$71,IF(B101="Pennsylvania",Pennsylvania!$C$71,IF(B101="Princeton",Princeton!$C$71,IF(B101="Yale",Yale!$C$71,IF(B101="Canisius",Canisius!$C$71,IF(B101="Jacksonville",Jacksonville!$C$71,IF(B101="Manhattan",Manhattan!$C$71,IF(B101="Marist",Marist!$C$71,IF(B101="St. Josephs",'St. Josephs'!$C$71,IF(B101="Siena",Siena!$C$71,IF(B101="VMI",VMI!$C$71,IF(B101="Bryant",Bryant!$C$71,IF(B101="Mt. St. Marys",'Mount St. Marys'!$C$71,IF(B101="Quinnipiac",Quinnipiac!$C$71,IF(B101="Robert Morris",'Robert Morris'!$C$71,IF(B101="Sacred Heart",'Sacred Heart'!$C$71,IF(B101="Wagner",Wagner!$C$71,IF(B101="Army",Army!$C$71,IF(B101="Bucknell",Bucknell!$C$71,IF(B101="Colgate",Colgate!$C$71,IF(B101="Towson",Towson!$C$71,IF(B101="Holy Cross",'Holy Cross'!$C$71,IF(B101="Lafayette",Lafayette!$C$71,IF(B101="Lehigh",Lehigh!$C$71,IF(B101="Navy",Navy!$C$71,0)))))))))))))))))))))))))))))))))))))))))))))))))))))))))))))</f>
        <v>31.37323430568626</v>
      </c>
    </row>
    <row r="102" spans="1:15">
      <c r="A102" t="s">
        <v>312</v>
      </c>
      <c r="B102" t="s">
        <v>15</v>
      </c>
      <c r="C102" t="s">
        <v>436</v>
      </c>
      <c r="D102">
        <v>12</v>
      </c>
      <c r="E102">
        <v>11</v>
      </c>
      <c r="F102">
        <v>23</v>
      </c>
      <c r="G102" s="44">
        <f t="shared" si="6"/>
        <v>3.7151702786377707</v>
      </c>
      <c r="H102" s="44">
        <f t="shared" si="7"/>
        <v>3.4055727554179565</v>
      </c>
      <c r="I102" s="44">
        <f t="shared" si="8"/>
        <v>7.1207430340557281</v>
      </c>
      <c r="J102">
        <f t="shared" si="9"/>
        <v>101</v>
      </c>
      <c r="K102">
        <f>IF(B102="Air Force",'Air Force'!$F$9,IF(B102="Albany",Albany!$F$9,IF(B102="Detroit",Detroit!$F$9,IF(B102="Binghamton",Binghamton!$F$9,IF(B102="Hartford",Hartford!$F$9,IF(B102="Stony Brook",'Stony Brook'!$F$9,IF(B102="UMBC",UMBC!$F$9,IF(B102="Vermont",Vermont!$F$9,IF(B102="Duke",Duke!$F$9,IF(B102="Maryland",Maryland!$F$9,IF(B102="North Carolina",'North Carolina'!$F$9,IF(B102="Virginia",Virginia!$F$9,IF(B102="Georgetown",Georgetown!$F$9,IF(B102="Notre Dame",'Notre Dame'!$F$9,IF(B102="Providence",Providence!$F$9,IF(B102="Rutgers",Rutgers!$F$9,IF(B102="St. Johns",'St. Johns'!$F$9,IF(B102="Syracuse",Syracuse!$F$9,IF(B102="Villanova",Villanova!$F$9,IF(B102="Drexel",Drexel!$F$9,IF(B102="Hofstra",Hofstra!$F$9,IF(B102="Penn State",'Penn State'!$F$9,IF(B102="Delaware",Delaware!$F$9,IF(B102="Massachusetts",Massachusetts!$F$9,IF(B102="Bellarmine",Bellarmine!$F$9,IF(B102="Fairfield",Fairfield!$F$9,IF(B102="Hobart",Hobart!$F$9,IF(B102="Loyola",Loyola!$F$9,IF(B102="Ohio State",'Ohio State'!$F$9,IF(B102="Denver",Denver!$F$9,IF(B102="Johns Hopkins",'Johns Hopkins'!$F$9,IF(B102="Mercer",Mercer!$F$9,IF(B102="Michigan",Michigan!$F$9,IF(B102="Brown",Brown!$F$9,IF(B102="Cornell",Cornell!$F$9,IF(B102="Dartmouth",Dartmouth!$F$9,IF(B102="Harvard",Harvard!$F$9,IF(B102="Pennsylvania",Pennsylvania!$F$9,IF(B102="Princeton",Princeton!$F$9,IF(B102="Yale",Yale!$F$9,IF(B102="Canisius",Canisius!$F$9,IF(B102="Jacksonville",Jacksonville!$F$9,IF(B102="Manhattan",Manhattan!$F$9,IF(B102="Marist",Marist!$F$9,IF(B102="St. Josephs",'St. Josephs'!$F$9,IF(B102="Siena",Siena!$F$9,IF(B102="VMI",VMI!$F$9,IF(B102="Bryant",Bryant!$F$9,IF(B102="Mt. St. Marys",'Mount St. Marys'!$F$9,IF(B102="Quinnipiac",Quinnipiac!$F$9,IF(B102="Robert Morris",'Robert Morris'!$F$9,IF(B102="Sacred Heart",'Sacred Heart'!$F$9,IF(B102="Wagner",Wagner!$F$9,IF(B102="Army",Army!$F$9,IF(B102="Bucknell",Bucknell!$F$9,IF(B102="Colgate",Colgate!$F$9,IF(B102="Towson",Towson!$F$9,IF(B102="Holy Cross",'Holy Cross'!$F$9,IF(B102="Lafayette",Lafayette!$F$9,IF(B102="Lehigh",Lehigh!$F$9,IF(B102="Navy",Navy!$F$9,0)))))))))))))))))))))))))))))))))))))))))))))))))))))))))))))</f>
        <v>323</v>
      </c>
      <c r="L102" s="19">
        <f t="shared" si="10"/>
        <v>7.4896958678490115</v>
      </c>
      <c r="M102">
        <f t="shared" si="11"/>
        <v>89</v>
      </c>
      <c r="N102" s="19">
        <f>'Efficiency Adjustment'!$B$66</f>
        <v>29.429229830436125</v>
      </c>
      <c r="O102" s="19">
        <f>IF(B102="Air Force",'Air Force'!$C$71,IF(B102="Albany",Albany!$C$71,IF(B102="Detroit",Detroit!$C$71,IF(B102="Binghamton",Binghamton!$C$71,IF(B102="Hartford",Hartford!$C$71,IF(B102="Stony Brook",'Stony Brook'!$C$71,IF(B102="UMBC",UMBC!$C$71,IF(B102="Vermont",Vermont!$C$71,IF(B102="Duke",Duke!$C$71,IF(B102="Maryland",Maryland!$C$71,IF(B102="North Carolina",'North Carolina'!$C$71,IF(B102="Virginia",Virginia!$C$71,IF(B102="Georgetown",Georgetown!$C$71,IF(B102="Notre Dame",'Notre Dame'!$C$71,IF(B102="Providence",Providence!$C$71,IF(B102="Rutgers",Rutgers!$C$71,IF(B102="St. Johns",'St. Johns'!$C$71,IF(B102="Syracuse",Syracuse!$C$71,IF(B102="Villanova",Villanova!$C$71,IF(B102="Drexel",Drexel!$C$71,IF(B102="Hofstra",Hofstra!$C$71,IF(B102="Penn State",'Penn State'!$C$71,IF(B102="Delaware",Delaware!$C$71,IF(B102="Massachusetts",Massachusetts!$C$71,IF(B102="Bellarmine",Bellarmine!$C$71,IF(B102="Fairfield",Fairfield!$C$71,IF(B102="Hobart",Hobart!$C$71,IF(B102="Loyola",Loyola!$C$71,IF(B102="Ohio State",'Ohio State'!$C$71,IF(B102="Denver",Denver!$C$71,IF(B102="Johns Hopkins",'Johns Hopkins'!$C$71,IF(B102="Mercer",Mercer!$C$71,IF(B102="Michigan",Michigan!$C$71,IF(B102="Brown",Brown!$C$71,IF(B102="Cornell",Cornell!$C$71,IF(B102="Dartmouth",Dartmouth!$C$71,IF(B102="Harvard",Harvard!$C$71,IF(B102="Pennsylvania",Pennsylvania!$C$71,IF(B102="Princeton",Princeton!$C$71,IF(B102="Yale",Yale!$C$71,IF(B102="Canisius",Canisius!$C$71,IF(B102="Jacksonville",Jacksonville!$C$71,IF(B102="Manhattan",Manhattan!$C$71,IF(B102="Marist",Marist!$C$71,IF(B102="St. Josephs",'St. Josephs'!$C$71,IF(B102="Siena",Siena!$C$71,IF(B102="VMI",VMI!$C$71,IF(B102="Bryant",Bryant!$C$71,IF(B102="Mt. St. Marys",'Mount St. Marys'!$C$71,IF(B102="Quinnipiac",Quinnipiac!$C$71,IF(B102="Robert Morris",'Robert Morris'!$C$71,IF(B102="Sacred Heart",'Sacred Heart'!$C$71,IF(B102="Wagner",Wagner!$C$71,IF(B102="Army",Army!$C$71,IF(B102="Bucknell",Bucknell!$C$71,IF(B102="Colgate",Colgate!$C$71,IF(B102="Towson",Towson!$C$71,IF(B102="Holy Cross",'Holy Cross'!$C$71,IF(B102="Lafayette",Lafayette!$C$71,IF(B102="Lehigh",Lehigh!$C$71,IF(B102="Navy",Navy!$C$71,0)))))))))))))))))))))))))))))))))))))))))))))))))))))))))))))</f>
        <v>27.97950504402613</v>
      </c>
    </row>
    <row r="103" spans="1:15">
      <c r="A103" t="s">
        <v>399</v>
      </c>
      <c r="B103" t="s">
        <v>26</v>
      </c>
      <c r="C103" t="s">
        <v>434</v>
      </c>
      <c r="D103">
        <v>12</v>
      </c>
      <c r="E103">
        <v>15</v>
      </c>
      <c r="F103">
        <v>27</v>
      </c>
      <c r="G103" s="44">
        <f t="shared" si="6"/>
        <v>3.4985422740524781</v>
      </c>
      <c r="H103" s="44">
        <f t="shared" si="7"/>
        <v>4.3731778425655978</v>
      </c>
      <c r="I103" s="44">
        <f t="shared" si="8"/>
        <v>7.8717201166180768</v>
      </c>
      <c r="J103">
        <f t="shared" si="9"/>
        <v>74</v>
      </c>
      <c r="K103">
        <f>IF(B103="Air Force",'Air Force'!$F$9,IF(B103="Albany",Albany!$F$9,IF(B103="Detroit",Detroit!$F$9,IF(B103="Binghamton",Binghamton!$F$9,IF(B103="Hartford",Hartford!$F$9,IF(B103="Stony Brook",'Stony Brook'!$F$9,IF(B103="UMBC",UMBC!$F$9,IF(B103="Vermont",Vermont!$F$9,IF(B103="Duke",Duke!$F$9,IF(B103="Maryland",Maryland!$F$9,IF(B103="North Carolina",'North Carolina'!$F$9,IF(B103="Virginia",Virginia!$F$9,IF(B103="Georgetown",Georgetown!$F$9,IF(B103="Notre Dame",'Notre Dame'!$F$9,IF(B103="Providence",Providence!$F$9,IF(B103="Rutgers",Rutgers!$F$9,IF(B103="St. Johns",'St. Johns'!$F$9,IF(B103="Syracuse",Syracuse!$F$9,IF(B103="Villanova",Villanova!$F$9,IF(B103="Drexel",Drexel!$F$9,IF(B103="Hofstra",Hofstra!$F$9,IF(B103="Penn State",'Penn State'!$F$9,IF(B103="Delaware",Delaware!$F$9,IF(B103="Massachusetts",Massachusetts!$F$9,IF(B103="Bellarmine",Bellarmine!$F$9,IF(B103="Fairfield",Fairfield!$F$9,IF(B103="Hobart",Hobart!$F$9,IF(B103="Loyola",Loyola!$F$9,IF(B103="Ohio State",'Ohio State'!$F$9,IF(B103="Denver",Denver!$F$9,IF(B103="Johns Hopkins",'Johns Hopkins'!$F$9,IF(B103="Mercer",Mercer!$F$9,IF(B103="Michigan",Michigan!$F$9,IF(B103="Brown",Brown!$F$9,IF(B103="Cornell",Cornell!$F$9,IF(B103="Dartmouth",Dartmouth!$F$9,IF(B103="Harvard",Harvard!$F$9,IF(B103="Pennsylvania",Pennsylvania!$F$9,IF(B103="Princeton",Princeton!$F$9,IF(B103="Yale",Yale!$F$9,IF(B103="Canisius",Canisius!$F$9,IF(B103="Jacksonville",Jacksonville!$F$9,IF(B103="Manhattan",Manhattan!$F$9,IF(B103="Marist",Marist!$F$9,IF(B103="St. Josephs",'St. Josephs'!$F$9,IF(B103="Siena",Siena!$F$9,IF(B103="VMI",VMI!$F$9,IF(B103="Bryant",Bryant!$F$9,IF(B103="Mt. St. Marys",'Mount St. Marys'!$F$9,IF(B103="Quinnipiac",Quinnipiac!$F$9,IF(B103="Robert Morris",'Robert Morris'!$F$9,IF(B103="Sacred Heart",'Sacred Heart'!$F$9,IF(B103="Wagner",Wagner!$F$9,IF(B103="Army",Army!$F$9,IF(B103="Bucknell",Bucknell!$F$9,IF(B103="Colgate",Colgate!$F$9,IF(B103="Towson",Towson!$F$9,IF(B103="Holy Cross",'Holy Cross'!$F$9,IF(B103="Lafayette",Lafayette!$F$9,IF(B103="Lehigh",Lehigh!$F$9,IF(B103="Navy",Navy!$F$9,0)))))))))))))))))))))))))))))))))))))))))))))))))))))))))))))</f>
        <v>343</v>
      </c>
      <c r="L103" s="19">
        <f t="shared" si="10"/>
        <v>7.3979883546541743</v>
      </c>
      <c r="M103">
        <f t="shared" si="11"/>
        <v>92</v>
      </c>
      <c r="N103" s="19">
        <f>'Efficiency Adjustment'!$B$66</f>
        <v>29.429229830436125</v>
      </c>
      <c r="O103" s="19">
        <f>IF(B103="Air Force",'Air Force'!$C$71,IF(B103="Albany",Albany!$C$71,IF(B103="Detroit",Detroit!$C$71,IF(B103="Binghamton",Binghamton!$C$71,IF(B103="Hartford",Hartford!$C$71,IF(B103="Stony Brook",'Stony Brook'!$C$71,IF(B103="UMBC",UMBC!$C$71,IF(B103="Vermont",Vermont!$C$71,IF(B103="Duke",Duke!$C$71,IF(B103="Maryland",Maryland!$C$71,IF(B103="North Carolina",'North Carolina'!$C$71,IF(B103="Virginia",Virginia!$C$71,IF(B103="Georgetown",Georgetown!$C$71,IF(B103="Notre Dame",'Notre Dame'!$C$71,IF(B103="Providence",Providence!$C$71,IF(B103="Rutgers",Rutgers!$C$71,IF(B103="St. Johns",'St. Johns'!$C$71,IF(B103="Syracuse",Syracuse!$C$71,IF(B103="Villanova",Villanova!$C$71,IF(B103="Drexel",Drexel!$C$71,IF(B103="Hofstra",Hofstra!$C$71,IF(B103="Penn State",'Penn State'!$C$71,IF(B103="Delaware",Delaware!$C$71,IF(B103="Massachusetts",Massachusetts!$C$71,IF(B103="Bellarmine",Bellarmine!$C$71,IF(B103="Fairfield",Fairfield!$C$71,IF(B103="Hobart",Hobart!$C$71,IF(B103="Loyola",Loyola!$C$71,IF(B103="Ohio State",'Ohio State'!$C$71,IF(B103="Denver",Denver!$C$71,IF(B103="Johns Hopkins",'Johns Hopkins'!$C$71,IF(B103="Mercer",Mercer!$C$71,IF(B103="Michigan",Michigan!$C$71,IF(B103="Brown",Brown!$C$71,IF(B103="Cornell",Cornell!$C$71,IF(B103="Dartmouth",Dartmouth!$C$71,IF(B103="Harvard",Harvard!$C$71,IF(B103="Pennsylvania",Pennsylvania!$C$71,IF(B103="Princeton",Princeton!$C$71,IF(B103="Yale",Yale!$C$71,IF(B103="Canisius",Canisius!$C$71,IF(B103="Jacksonville",Jacksonville!$C$71,IF(B103="Manhattan",Manhattan!$C$71,IF(B103="Marist",Marist!$C$71,IF(B103="St. Josephs",'St. Josephs'!$C$71,IF(B103="Siena",Siena!$C$71,IF(B103="VMI",VMI!$C$71,IF(B103="Bryant",Bryant!$C$71,IF(B103="Mt. St. Marys",'Mount St. Marys'!$C$71,IF(B103="Quinnipiac",Quinnipiac!$C$71,IF(B103="Robert Morris",'Robert Morris'!$C$71,IF(B103="Sacred Heart",'Sacred Heart'!$C$71,IF(B103="Wagner",Wagner!$C$71,IF(B103="Army",Army!$C$71,IF(B103="Bucknell",Bucknell!$C$71,IF(B103="Colgate",Colgate!$C$71,IF(B103="Towson",Towson!$C$71,IF(B103="Holy Cross",'Holy Cross'!$C$71,IF(B103="Lafayette",Lafayette!$C$71,IF(B103="Lehigh",Lehigh!$C$71,IF(B103="Navy",Navy!$C$71,0)))))))))))))))))))))))))))))))))))))))))))))))))))))))))))))</f>
        <v>31.313736838620628</v>
      </c>
    </row>
    <row r="104" spans="1:15">
      <c r="A104" t="s">
        <v>446</v>
      </c>
      <c r="B104" t="s">
        <v>41</v>
      </c>
      <c r="C104" t="s">
        <v>437</v>
      </c>
      <c r="D104">
        <v>16</v>
      </c>
      <c r="E104">
        <v>6</v>
      </c>
      <c r="F104">
        <v>22</v>
      </c>
      <c r="G104" s="44">
        <f t="shared" si="6"/>
        <v>4.5714285714285712</v>
      </c>
      <c r="H104" s="44">
        <f t="shared" si="7"/>
        <v>1.7142857142857144</v>
      </c>
      <c r="I104" s="44">
        <f t="shared" si="8"/>
        <v>6.2857142857142865</v>
      </c>
      <c r="J104">
        <f t="shared" si="9"/>
        <v>139</v>
      </c>
      <c r="K104">
        <f>IF(B104="Air Force",'Air Force'!$F$9,IF(B104="Albany",Albany!$F$9,IF(B104="Detroit",Detroit!$F$9,IF(B104="Binghamton",Binghamton!$F$9,IF(B104="Hartford",Hartford!$F$9,IF(B104="Stony Brook",'Stony Brook'!$F$9,IF(B104="UMBC",UMBC!$F$9,IF(B104="Vermont",Vermont!$F$9,IF(B104="Duke",Duke!$F$9,IF(B104="Maryland",Maryland!$F$9,IF(B104="North Carolina",'North Carolina'!$F$9,IF(B104="Virginia",Virginia!$F$9,IF(B104="Georgetown",Georgetown!$F$9,IF(B104="Notre Dame",'Notre Dame'!$F$9,IF(B104="Providence",Providence!$F$9,IF(B104="Rutgers",Rutgers!$F$9,IF(B104="St. Johns",'St. Johns'!$F$9,IF(B104="Syracuse",Syracuse!$F$9,IF(B104="Villanova",Villanova!$F$9,IF(B104="Drexel",Drexel!$F$9,IF(B104="Hofstra",Hofstra!$F$9,IF(B104="Penn State",'Penn State'!$F$9,IF(B104="Delaware",Delaware!$F$9,IF(B104="Massachusetts",Massachusetts!$F$9,IF(B104="Bellarmine",Bellarmine!$F$9,IF(B104="Fairfield",Fairfield!$F$9,IF(B104="Hobart",Hobart!$F$9,IF(B104="Loyola",Loyola!$F$9,IF(B104="Ohio State",'Ohio State'!$F$9,IF(B104="Denver",Denver!$F$9,IF(B104="Johns Hopkins",'Johns Hopkins'!$F$9,IF(B104="Mercer",Mercer!$F$9,IF(B104="Michigan",Michigan!$F$9,IF(B104="Brown",Brown!$F$9,IF(B104="Cornell",Cornell!$F$9,IF(B104="Dartmouth",Dartmouth!$F$9,IF(B104="Harvard",Harvard!$F$9,IF(B104="Pennsylvania",Pennsylvania!$F$9,IF(B104="Princeton",Princeton!$F$9,IF(B104="Yale",Yale!$F$9,IF(B104="Canisius",Canisius!$F$9,IF(B104="Jacksonville",Jacksonville!$F$9,IF(B104="Manhattan",Manhattan!$F$9,IF(B104="Marist",Marist!$F$9,IF(B104="St. Josephs",'St. Josephs'!$F$9,IF(B104="Siena",Siena!$F$9,IF(B104="VMI",VMI!$F$9,IF(B104="Bryant",Bryant!$F$9,IF(B104="Mt. St. Marys",'Mount St. Marys'!$F$9,IF(B104="Quinnipiac",Quinnipiac!$F$9,IF(B104="Robert Morris",'Robert Morris'!$F$9,IF(B104="Sacred Heart",'Sacred Heart'!$F$9,IF(B104="Wagner",Wagner!$F$9,IF(B104="Army",Army!$F$9,IF(B104="Bucknell",Bucknell!$F$9,IF(B104="Colgate",Colgate!$F$9,IF(B104="Towson",Towson!$F$9,IF(B104="Holy Cross",'Holy Cross'!$F$9,IF(B104="Lafayette",Lafayette!$F$9,IF(B104="Lehigh",Lehigh!$F$9,IF(B104="Navy",Navy!$F$9,0)))))))))))))))))))))))))))))))))))))))))))))))))))))))))))))</f>
        <v>350</v>
      </c>
      <c r="L104" s="19">
        <f t="shared" si="10"/>
        <v>6.4314886630433428</v>
      </c>
      <c r="M104">
        <f t="shared" si="11"/>
        <v>136</v>
      </c>
      <c r="N104" s="19">
        <f>'Efficiency Adjustment'!$B$66</f>
        <v>29.429229830436125</v>
      </c>
      <c r="O104" s="19">
        <f>IF(B104="Air Force",'Air Force'!$C$71,IF(B104="Albany",Albany!$C$71,IF(B104="Detroit",Detroit!$C$71,IF(B104="Binghamton",Binghamton!$C$71,IF(B104="Hartford",Hartford!$C$71,IF(B104="Stony Brook",'Stony Brook'!$C$71,IF(B104="UMBC",UMBC!$C$71,IF(B104="Vermont",Vermont!$C$71,IF(B104="Duke",Duke!$C$71,IF(B104="Maryland",Maryland!$C$71,IF(B104="North Carolina",'North Carolina'!$C$71,IF(B104="Virginia",Virginia!$C$71,IF(B104="Georgetown",Georgetown!$C$71,IF(B104="Notre Dame",'Notre Dame'!$C$71,IF(B104="Providence",Providence!$C$71,IF(B104="Rutgers",Rutgers!$C$71,IF(B104="St. Johns",'St. Johns'!$C$71,IF(B104="Syracuse",Syracuse!$C$71,IF(B104="Villanova",Villanova!$C$71,IF(B104="Drexel",Drexel!$C$71,IF(B104="Hofstra",Hofstra!$C$71,IF(B104="Penn State",'Penn State'!$C$71,IF(B104="Delaware",Delaware!$C$71,IF(B104="Massachusetts",Massachusetts!$C$71,IF(B104="Bellarmine",Bellarmine!$C$71,IF(B104="Fairfield",Fairfield!$C$71,IF(B104="Hobart",Hobart!$C$71,IF(B104="Loyola",Loyola!$C$71,IF(B104="Ohio State",'Ohio State'!$C$71,IF(B104="Denver",Denver!$C$71,IF(B104="Johns Hopkins",'Johns Hopkins'!$C$71,IF(B104="Mercer",Mercer!$C$71,IF(B104="Michigan",Michigan!$C$71,IF(B104="Brown",Brown!$C$71,IF(B104="Cornell",Cornell!$C$71,IF(B104="Dartmouth",Dartmouth!$C$71,IF(B104="Harvard",Harvard!$C$71,IF(B104="Pennsylvania",Pennsylvania!$C$71,IF(B104="Princeton",Princeton!$C$71,IF(B104="Yale",Yale!$C$71,IF(B104="Canisius",Canisius!$C$71,IF(B104="Jacksonville",Jacksonville!$C$71,IF(B104="Manhattan",Manhattan!$C$71,IF(B104="Marist",Marist!$C$71,IF(B104="St. Josephs",'St. Josephs'!$C$71,IF(B104="Siena",Siena!$C$71,IF(B104="VMI",VMI!$C$71,IF(B104="Bryant",Bryant!$C$71,IF(B104="Mt. St. Marys",'Mount St. Marys'!$C$71,IF(B104="Quinnipiac",Quinnipiac!$C$71,IF(B104="Robert Morris",'Robert Morris'!$C$71,IF(B104="Sacred Heart",'Sacred Heart'!$C$71,IF(B104="Wagner",Wagner!$C$71,IF(B104="Army",Army!$C$71,IF(B104="Bucknell",Bucknell!$C$71,IF(B104="Colgate",Colgate!$C$71,IF(B104="Towson",Towson!$C$71,IF(B104="Holy Cross",'Holy Cross'!$C$71,IF(B104="Lafayette",Lafayette!$C$71,IF(B104="Lehigh",Lehigh!$C$71,IF(B104="Navy",Navy!$C$71,0)))))))))))))))))))))))))))))))))))))))))))))))))))))))))))))</f>
        <v>28.762194890538478</v>
      </c>
    </row>
    <row r="105" spans="1:15">
      <c r="A105" t="s">
        <v>369</v>
      </c>
      <c r="B105" t="s">
        <v>7</v>
      </c>
      <c r="C105" t="s">
        <v>437</v>
      </c>
      <c r="D105">
        <v>22</v>
      </c>
      <c r="E105">
        <v>9</v>
      </c>
      <c r="F105">
        <v>31</v>
      </c>
      <c r="G105" s="44">
        <f t="shared" si="6"/>
        <v>4.9327354260089686</v>
      </c>
      <c r="H105" s="44">
        <f t="shared" si="7"/>
        <v>2.0179372197309418</v>
      </c>
      <c r="I105" s="44">
        <f t="shared" si="8"/>
        <v>6.9506726457399113</v>
      </c>
      <c r="J105">
        <f t="shared" si="9"/>
        <v>105</v>
      </c>
      <c r="K105">
        <f>IF(B105="Air Force",'Air Force'!$F$9,IF(B105="Albany",Albany!$F$9,IF(B105="Detroit",Detroit!$F$9,IF(B105="Binghamton",Binghamton!$F$9,IF(B105="Hartford",Hartford!$F$9,IF(B105="Stony Brook",'Stony Brook'!$F$9,IF(B105="UMBC",UMBC!$F$9,IF(B105="Vermont",Vermont!$F$9,IF(B105="Duke",Duke!$F$9,IF(B105="Maryland",Maryland!$F$9,IF(B105="North Carolina",'North Carolina'!$F$9,IF(B105="Virginia",Virginia!$F$9,IF(B105="Georgetown",Georgetown!$F$9,IF(B105="Notre Dame",'Notre Dame'!$F$9,IF(B105="Providence",Providence!$F$9,IF(B105="Rutgers",Rutgers!$F$9,IF(B105="St. Johns",'St. Johns'!$F$9,IF(B105="Syracuse",Syracuse!$F$9,IF(B105="Villanova",Villanova!$F$9,IF(B105="Drexel",Drexel!$F$9,IF(B105="Hofstra",Hofstra!$F$9,IF(B105="Penn State",'Penn State'!$F$9,IF(B105="Delaware",Delaware!$F$9,IF(B105="Massachusetts",Massachusetts!$F$9,IF(B105="Bellarmine",Bellarmine!$F$9,IF(B105="Fairfield",Fairfield!$F$9,IF(B105="Hobart",Hobart!$F$9,IF(B105="Loyola",Loyola!$F$9,IF(B105="Ohio State",'Ohio State'!$F$9,IF(B105="Denver",Denver!$F$9,IF(B105="Johns Hopkins",'Johns Hopkins'!$F$9,IF(B105="Mercer",Mercer!$F$9,IF(B105="Michigan",Michigan!$F$9,IF(B105="Brown",Brown!$F$9,IF(B105="Cornell",Cornell!$F$9,IF(B105="Dartmouth",Dartmouth!$F$9,IF(B105="Harvard",Harvard!$F$9,IF(B105="Pennsylvania",Pennsylvania!$F$9,IF(B105="Princeton",Princeton!$F$9,IF(B105="Yale",Yale!$F$9,IF(B105="Canisius",Canisius!$F$9,IF(B105="Jacksonville",Jacksonville!$F$9,IF(B105="Manhattan",Manhattan!$F$9,IF(B105="Marist",Marist!$F$9,IF(B105="St. Josephs",'St. Josephs'!$F$9,IF(B105="Siena",Siena!$F$9,IF(B105="VMI",VMI!$F$9,IF(B105="Bryant",Bryant!$F$9,IF(B105="Mt. St. Marys",'Mount St. Marys'!$F$9,IF(B105="Quinnipiac",Quinnipiac!$F$9,IF(B105="Robert Morris",'Robert Morris'!$F$9,IF(B105="Sacred Heart",'Sacred Heart'!$F$9,IF(B105="Wagner",Wagner!$F$9,IF(B105="Army",Army!$F$9,IF(B105="Bucknell",Bucknell!$F$9,IF(B105="Colgate",Colgate!$F$9,IF(B105="Towson",Towson!$F$9,IF(B105="Holy Cross",'Holy Cross'!$F$9,IF(B105="Lafayette",Lafayette!$F$9,IF(B105="Lehigh",Lehigh!$F$9,IF(B105="Navy",Navy!$F$9,0)))))))))))))))))))))))))))))))))))))))))))))))))))))))))))))</f>
        <v>446</v>
      </c>
      <c r="L105" s="19">
        <f t="shared" si="10"/>
        <v>6.7865636256612083</v>
      </c>
      <c r="M105">
        <f t="shared" si="11"/>
        <v>114</v>
      </c>
      <c r="N105" s="19">
        <f>'Efficiency Adjustment'!$B$66</f>
        <v>29.429229830436125</v>
      </c>
      <c r="O105" s="19">
        <f>IF(B105="Air Force",'Air Force'!$C$71,IF(B105="Albany",Albany!$C$71,IF(B105="Detroit",Detroit!$C$71,IF(B105="Binghamton",Binghamton!$C$71,IF(B105="Hartford",Hartford!$C$71,IF(B105="Stony Brook",'Stony Brook'!$C$71,IF(B105="UMBC",UMBC!$C$71,IF(B105="Vermont",Vermont!$C$71,IF(B105="Duke",Duke!$C$71,IF(B105="Maryland",Maryland!$C$71,IF(B105="North Carolina",'North Carolina'!$C$71,IF(B105="Virginia",Virginia!$C$71,IF(B105="Georgetown",Georgetown!$C$71,IF(B105="Notre Dame",'Notre Dame'!$C$71,IF(B105="Providence",Providence!$C$71,IF(B105="Rutgers",Rutgers!$C$71,IF(B105="St. Johns",'St. Johns'!$C$71,IF(B105="Syracuse",Syracuse!$C$71,IF(B105="Villanova",Villanova!$C$71,IF(B105="Drexel",Drexel!$C$71,IF(B105="Hofstra",Hofstra!$C$71,IF(B105="Penn State",'Penn State'!$C$71,IF(B105="Delaware",Delaware!$C$71,IF(B105="Massachusetts",Massachusetts!$C$71,IF(B105="Bellarmine",Bellarmine!$C$71,IF(B105="Fairfield",Fairfield!$C$71,IF(B105="Hobart",Hobart!$C$71,IF(B105="Loyola",Loyola!$C$71,IF(B105="Ohio State",'Ohio State'!$C$71,IF(B105="Denver",Denver!$C$71,IF(B105="Johns Hopkins",'Johns Hopkins'!$C$71,IF(B105="Mercer",Mercer!$C$71,IF(B105="Michigan",Michigan!$C$71,IF(B105="Brown",Brown!$C$71,IF(B105="Cornell",Cornell!$C$71,IF(B105="Dartmouth",Dartmouth!$C$71,IF(B105="Harvard",Harvard!$C$71,IF(B105="Pennsylvania",Pennsylvania!$C$71,IF(B105="Princeton",Princeton!$C$71,IF(B105="Yale",Yale!$C$71,IF(B105="Canisius",Canisius!$C$71,IF(B105="Jacksonville",Jacksonville!$C$71,IF(B105="Manhattan",Manhattan!$C$71,IF(B105="Marist",Marist!$C$71,IF(B105="St. Josephs",'St. Josephs'!$C$71,IF(B105="Siena",Siena!$C$71,IF(B105="VMI",VMI!$C$71,IF(B105="Bryant",Bryant!$C$71,IF(B105="Mt. St. Marys",'Mount St. Marys'!$C$71,IF(B105="Quinnipiac",Quinnipiac!$C$71,IF(B105="Robert Morris",'Robert Morris'!$C$71,IF(B105="Sacred Heart",'Sacred Heart'!$C$71,IF(B105="Wagner",Wagner!$C$71,IF(B105="Army",Army!$C$71,IF(B105="Bucknell",Bucknell!$C$71,IF(B105="Colgate",Colgate!$C$71,IF(B105="Towson",Towson!$C$71,IF(B105="Holy Cross",'Holy Cross'!$C$71,IF(B105="Lafayette",Lafayette!$C$71,IF(B105="Lehigh",Lehigh!$C$71,IF(B105="Navy",Navy!$C$71,0)))))))))))))))))))))))))))))))))))))))))))))))))))))))))))))</f>
        <v>30.140871588406569</v>
      </c>
    </row>
    <row r="106" spans="1:15">
      <c r="A106" t="s">
        <v>332</v>
      </c>
      <c r="B106" t="s">
        <v>19</v>
      </c>
      <c r="C106" t="s">
        <v>436</v>
      </c>
      <c r="D106">
        <v>22</v>
      </c>
      <c r="E106">
        <v>6</v>
      </c>
      <c r="F106">
        <v>28</v>
      </c>
      <c r="G106" s="44">
        <f t="shared" si="6"/>
        <v>6.1111111111111107</v>
      </c>
      <c r="H106" s="44">
        <f t="shared" si="7"/>
        <v>1.6666666666666667</v>
      </c>
      <c r="I106" s="44">
        <f t="shared" si="8"/>
        <v>7.7777777777777777</v>
      </c>
      <c r="J106">
        <f t="shared" si="9"/>
        <v>78</v>
      </c>
      <c r="K106">
        <f>IF(B106="Air Force",'Air Force'!$F$9,IF(B106="Albany",Albany!$F$9,IF(B106="Detroit",Detroit!$F$9,IF(B106="Binghamton",Binghamton!$F$9,IF(B106="Hartford",Hartford!$F$9,IF(B106="Stony Brook",'Stony Brook'!$F$9,IF(B106="UMBC",UMBC!$F$9,IF(B106="Vermont",Vermont!$F$9,IF(B106="Duke",Duke!$F$9,IF(B106="Maryland",Maryland!$F$9,IF(B106="North Carolina",'North Carolina'!$F$9,IF(B106="Virginia",Virginia!$F$9,IF(B106="Georgetown",Georgetown!$F$9,IF(B106="Notre Dame",'Notre Dame'!$F$9,IF(B106="Providence",Providence!$F$9,IF(B106="Rutgers",Rutgers!$F$9,IF(B106="St. Johns",'St. Johns'!$F$9,IF(B106="Syracuse",Syracuse!$F$9,IF(B106="Villanova",Villanova!$F$9,IF(B106="Drexel",Drexel!$F$9,IF(B106="Hofstra",Hofstra!$F$9,IF(B106="Penn State",'Penn State'!$F$9,IF(B106="Delaware",Delaware!$F$9,IF(B106="Massachusetts",Massachusetts!$F$9,IF(B106="Bellarmine",Bellarmine!$F$9,IF(B106="Fairfield",Fairfield!$F$9,IF(B106="Hobart",Hobart!$F$9,IF(B106="Loyola",Loyola!$F$9,IF(B106="Ohio State",'Ohio State'!$F$9,IF(B106="Denver",Denver!$F$9,IF(B106="Johns Hopkins",'Johns Hopkins'!$F$9,IF(B106="Mercer",Mercer!$F$9,IF(B106="Michigan",Michigan!$F$9,IF(B106="Brown",Brown!$F$9,IF(B106="Cornell",Cornell!$F$9,IF(B106="Dartmouth",Dartmouth!$F$9,IF(B106="Harvard",Harvard!$F$9,IF(B106="Pennsylvania",Pennsylvania!$F$9,IF(B106="Princeton",Princeton!$F$9,IF(B106="Yale",Yale!$F$9,IF(B106="Canisius",Canisius!$F$9,IF(B106="Jacksonville",Jacksonville!$F$9,IF(B106="Manhattan",Manhattan!$F$9,IF(B106="Marist",Marist!$F$9,IF(B106="St. Josephs",'St. Josephs'!$F$9,IF(B106="Siena",Siena!$F$9,IF(B106="VMI",VMI!$F$9,IF(B106="Bryant",Bryant!$F$9,IF(B106="Mt. St. Marys",'Mount St. Marys'!$F$9,IF(B106="Quinnipiac",Quinnipiac!$F$9,IF(B106="Robert Morris",'Robert Morris'!$F$9,IF(B106="Sacred Heart",'Sacred Heart'!$F$9,IF(B106="Wagner",Wagner!$F$9,IF(B106="Army",Army!$F$9,IF(B106="Bucknell",Bucknell!$F$9,IF(B106="Colgate",Colgate!$F$9,IF(B106="Towson",Towson!$F$9,IF(B106="Holy Cross",'Holy Cross'!$F$9,IF(B106="Lafayette",Lafayette!$F$9,IF(B106="Lehigh",Lehigh!$F$9,IF(B106="Navy",Navy!$F$9,0)))))))))))))))))))))))))))))))))))))))))))))))))))))))))))))</f>
        <v>360</v>
      </c>
      <c r="L106" s="19">
        <f t="shared" si="10"/>
        <v>7.2963335154154914</v>
      </c>
      <c r="M106">
        <f t="shared" si="11"/>
        <v>95</v>
      </c>
      <c r="N106" s="19">
        <f>'Efficiency Adjustment'!$B$66</f>
        <v>29.429229830436125</v>
      </c>
      <c r="O106" s="19">
        <f>IF(B106="Air Force",'Air Force'!$C$71,IF(B106="Albany",Albany!$C$71,IF(B106="Detroit",Detroit!$C$71,IF(B106="Binghamton",Binghamton!$C$71,IF(B106="Hartford",Hartford!$C$71,IF(B106="Stony Brook",'Stony Brook'!$C$71,IF(B106="UMBC",UMBC!$C$71,IF(B106="Vermont",Vermont!$C$71,IF(B106="Duke",Duke!$C$71,IF(B106="Maryland",Maryland!$C$71,IF(B106="North Carolina",'North Carolina'!$C$71,IF(B106="Virginia",Virginia!$C$71,IF(B106="Georgetown",Georgetown!$C$71,IF(B106="Notre Dame",'Notre Dame'!$C$71,IF(B106="Providence",Providence!$C$71,IF(B106="Rutgers",Rutgers!$C$71,IF(B106="St. Johns",'St. Johns'!$C$71,IF(B106="Syracuse",Syracuse!$C$71,IF(B106="Villanova",Villanova!$C$71,IF(B106="Drexel",Drexel!$C$71,IF(B106="Hofstra",Hofstra!$C$71,IF(B106="Penn State",'Penn State'!$C$71,IF(B106="Delaware",Delaware!$C$71,IF(B106="Massachusetts",Massachusetts!$C$71,IF(B106="Bellarmine",Bellarmine!$C$71,IF(B106="Fairfield",Fairfield!$C$71,IF(B106="Hobart",Hobart!$C$71,IF(B106="Loyola",Loyola!$C$71,IF(B106="Ohio State",'Ohio State'!$C$71,IF(B106="Denver",Denver!$C$71,IF(B106="Johns Hopkins",'Johns Hopkins'!$C$71,IF(B106="Mercer",Mercer!$C$71,IF(B106="Michigan",Michigan!$C$71,IF(B106="Brown",Brown!$C$71,IF(B106="Cornell",Cornell!$C$71,IF(B106="Dartmouth",Dartmouth!$C$71,IF(B106="Harvard",Harvard!$C$71,IF(B106="Pennsylvania",Pennsylvania!$C$71,IF(B106="Princeton",Princeton!$C$71,IF(B106="Yale",Yale!$C$71,IF(B106="Canisius",Canisius!$C$71,IF(B106="Jacksonville",Jacksonville!$C$71,IF(B106="Manhattan",Manhattan!$C$71,IF(B106="Marist",Marist!$C$71,IF(B106="St. Josephs",'St. Josephs'!$C$71,IF(B106="Siena",Siena!$C$71,IF(B106="VMI",VMI!$C$71,IF(B106="Bryant",Bryant!$C$71,IF(B106="Mt. St. Marys",'Mount St. Marys'!$C$71,IF(B106="Quinnipiac",Quinnipiac!$C$71,IF(B106="Robert Morris",'Robert Morris'!$C$71,IF(B106="Sacred Heart",'Sacred Heart'!$C$71,IF(B106="Wagner",Wagner!$C$71,IF(B106="Army",Army!$C$71,IF(B106="Bucknell",Bucknell!$C$71,IF(B106="Colgate",Colgate!$C$71,IF(B106="Towson",Towson!$C$71,IF(B106="Holy Cross",'Holy Cross'!$C$71,IF(B106="Lafayette",Lafayette!$C$71,IF(B106="Lehigh",Lehigh!$C$71,IF(B106="Navy",Navy!$C$71,0)))))))))))))))))))))))))))))))))))))))))))))))))))))))))))))</f>
        <v>31.371100198295494</v>
      </c>
    </row>
    <row r="107" spans="1:15">
      <c r="A107" t="s">
        <v>398</v>
      </c>
      <c r="B107" t="s">
        <v>25</v>
      </c>
      <c r="C107" t="s">
        <v>435</v>
      </c>
      <c r="D107">
        <v>21</v>
      </c>
      <c r="E107">
        <v>5</v>
      </c>
      <c r="F107">
        <v>26</v>
      </c>
      <c r="G107" s="44">
        <f t="shared" si="6"/>
        <v>5.8495821727019495</v>
      </c>
      <c r="H107" s="44">
        <f t="shared" si="7"/>
        <v>1.392757660167131</v>
      </c>
      <c r="I107" s="44">
        <f t="shared" si="8"/>
        <v>7.2423398328690807</v>
      </c>
      <c r="J107">
        <f t="shared" si="9"/>
        <v>97</v>
      </c>
      <c r="K107">
        <f>IF(B107="Air Force",'Air Force'!$F$9,IF(B107="Albany",Albany!$F$9,IF(B107="Detroit",Detroit!$F$9,IF(B107="Binghamton",Binghamton!$F$9,IF(B107="Hartford",Hartford!$F$9,IF(B107="Stony Brook",'Stony Brook'!$F$9,IF(B107="UMBC",UMBC!$F$9,IF(B107="Vermont",Vermont!$F$9,IF(B107="Duke",Duke!$F$9,IF(B107="Maryland",Maryland!$F$9,IF(B107="North Carolina",'North Carolina'!$F$9,IF(B107="Virginia",Virginia!$F$9,IF(B107="Georgetown",Georgetown!$F$9,IF(B107="Notre Dame",'Notre Dame'!$F$9,IF(B107="Providence",Providence!$F$9,IF(B107="Rutgers",Rutgers!$F$9,IF(B107="St. Johns",'St. Johns'!$F$9,IF(B107="Syracuse",Syracuse!$F$9,IF(B107="Villanova",Villanova!$F$9,IF(B107="Drexel",Drexel!$F$9,IF(B107="Hofstra",Hofstra!$F$9,IF(B107="Penn State",'Penn State'!$F$9,IF(B107="Delaware",Delaware!$F$9,IF(B107="Massachusetts",Massachusetts!$F$9,IF(B107="Bellarmine",Bellarmine!$F$9,IF(B107="Fairfield",Fairfield!$F$9,IF(B107="Hobart",Hobart!$F$9,IF(B107="Loyola",Loyola!$F$9,IF(B107="Ohio State",'Ohio State'!$F$9,IF(B107="Denver",Denver!$F$9,IF(B107="Johns Hopkins",'Johns Hopkins'!$F$9,IF(B107="Mercer",Mercer!$F$9,IF(B107="Michigan",Michigan!$F$9,IF(B107="Brown",Brown!$F$9,IF(B107="Cornell",Cornell!$F$9,IF(B107="Dartmouth",Dartmouth!$F$9,IF(B107="Harvard",Harvard!$F$9,IF(B107="Pennsylvania",Pennsylvania!$F$9,IF(B107="Princeton",Princeton!$F$9,IF(B107="Yale",Yale!$F$9,IF(B107="Canisius",Canisius!$F$9,IF(B107="Jacksonville",Jacksonville!$F$9,IF(B107="Manhattan",Manhattan!$F$9,IF(B107="Marist",Marist!$F$9,IF(B107="St. Josephs",'St. Josephs'!$F$9,IF(B107="Siena",Siena!$F$9,IF(B107="VMI",VMI!$F$9,IF(B107="Bryant",Bryant!$F$9,IF(B107="Mt. St. Marys",'Mount St. Marys'!$F$9,IF(B107="Quinnipiac",Quinnipiac!$F$9,IF(B107="Robert Morris",'Robert Morris'!$F$9,IF(B107="Sacred Heart",'Sacred Heart'!$F$9,IF(B107="Wagner",Wagner!$F$9,IF(B107="Army",Army!$F$9,IF(B107="Bucknell",Bucknell!$F$9,IF(B107="Colgate",Colgate!$F$9,IF(B107="Towson",Towson!$F$9,IF(B107="Holy Cross",'Holy Cross'!$F$9,IF(B107="Lafayette",Lafayette!$F$9,IF(B107="Lehigh",Lehigh!$F$9,IF(B107="Navy",Navy!$F$9,0)))))))))))))))))))))))))))))))))))))))))))))))))))))))))))))</f>
        <v>359</v>
      </c>
      <c r="L107" s="19">
        <f t="shared" si="10"/>
        <v>7.4088147748894073</v>
      </c>
      <c r="M107">
        <f t="shared" si="11"/>
        <v>91</v>
      </c>
      <c r="N107" s="19">
        <f>'Efficiency Adjustment'!$B$66</f>
        <v>29.429229830436125</v>
      </c>
      <c r="O107" s="19">
        <f>IF(B107="Air Force",'Air Force'!$C$71,IF(B107="Albany",Albany!$C$71,IF(B107="Detroit",Detroit!$C$71,IF(B107="Binghamton",Binghamton!$C$71,IF(B107="Hartford",Hartford!$C$71,IF(B107="Stony Brook",'Stony Brook'!$C$71,IF(B107="UMBC",UMBC!$C$71,IF(B107="Vermont",Vermont!$C$71,IF(B107="Duke",Duke!$C$71,IF(B107="Maryland",Maryland!$C$71,IF(B107="North Carolina",'North Carolina'!$C$71,IF(B107="Virginia",Virginia!$C$71,IF(B107="Georgetown",Georgetown!$C$71,IF(B107="Notre Dame",'Notre Dame'!$C$71,IF(B107="Providence",Providence!$C$71,IF(B107="Rutgers",Rutgers!$C$71,IF(B107="St. Johns",'St. Johns'!$C$71,IF(B107="Syracuse",Syracuse!$C$71,IF(B107="Villanova",Villanova!$C$71,IF(B107="Drexel",Drexel!$C$71,IF(B107="Hofstra",Hofstra!$C$71,IF(B107="Penn State",'Penn State'!$C$71,IF(B107="Delaware",Delaware!$C$71,IF(B107="Massachusetts",Massachusetts!$C$71,IF(B107="Bellarmine",Bellarmine!$C$71,IF(B107="Fairfield",Fairfield!$C$71,IF(B107="Hobart",Hobart!$C$71,IF(B107="Loyola",Loyola!$C$71,IF(B107="Ohio State",'Ohio State'!$C$71,IF(B107="Denver",Denver!$C$71,IF(B107="Johns Hopkins",'Johns Hopkins'!$C$71,IF(B107="Mercer",Mercer!$C$71,IF(B107="Michigan",Michigan!$C$71,IF(B107="Brown",Brown!$C$71,IF(B107="Cornell",Cornell!$C$71,IF(B107="Dartmouth",Dartmouth!$C$71,IF(B107="Harvard",Harvard!$C$71,IF(B107="Pennsylvania",Pennsylvania!$C$71,IF(B107="Princeton",Princeton!$C$71,IF(B107="Yale",Yale!$C$71,IF(B107="Canisius",Canisius!$C$71,IF(B107="Jacksonville",Jacksonville!$C$71,IF(B107="Manhattan",Manhattan!$C$71,IF(B107="Marist",Marist!$C$71,IF(B107="St. Josephs",'St. Josephs'!$C$71,IF(B107="Siena",Siena!$C$71,IF(B107="VMI",VMI!$C$71,IF(B107="Bryant",Bryant!$C$71,IF(B107="Mt. St. Marys",'Mount St. Marys'!$C$71,IF(B107="Quinnipiac",Quinnipiac!$C$71,IF(B107="Robert Morris",'Robert Morris'!$C$71,IF(B107="Sacred Heart",'Sacred Heart'!$C$71,IF(B107="Wagner",Wagner!$C$71,IF(B107="Army",Army!$C$71,IF(B107="Bucknell",Bucknell!$C$71,IF(B107="Colgate",Colgate!$C$71,IF(B107="Towson",Towson!$C$71,IF(B107="Holy Cross",'Holy Cross'!$C$71,IF(B107="Lafayette",Lafayette!$C$71,IF(B107="Lehigh",Lehigh!$C$71,IF(B107="Navy",Navy!$C$71,0)))))))))))))))))))))))))))))))))))))))))))))))))))))))))))))</f>
        <v>28.767959508720214</v>
      </c>
    </row>
    <row r="108" spans="1:15">
      <c r="A108" t="s">
        <v>457</v>
      </c>
      <c r="B108" t="s">
        <v>45</v>
      </c>
      <c r="C108" t="s">
        <v>435</v>
      </c>
      <c r="D108">
        <v>19</v>
      </c>
      <c r="E108">
        <v>5</v>
      </c>
      <c r="F108">
        <v>24</v>
      </c>
      <c r="G108" s="44">
        <f t="shared" si="6"/>
        <v>5.1771117166212539</v>
      </c>
      <c r="H108" s="44">
        <f t="shared" si="7"/>
        <v>1.3623978201634876</v>
      </c>
      <c r="I108" s="44">
        <f t="shared" si="8"/>
        <v>6.5395095367847409</v>
      </c>
      <c r="J108">
        <f t="shared" si="9"/>
        <v>124</v>
      </c>
      <c r="K108">
        <f>IF(B108="Air Force",'Air Force'!$F$9,IF(B108="Albany",Albany!$F$9,IF(B108="Detroit",Detroit!$F$9,IF(B108="Binghamton",Binghamton!$F$9,IF(B108="Hartford",Hartford!$F$9,IF(B108="Stony Brook",'Stony Brook'!$F$9,IF(B108="UMBC",UMBC!$F$9,IF(B108="Vermont",Vermont!$F$9,IF(B108="Duke",Duke!$F$9,IF(B108="Maryland",Maryland!$F$9,IF(B108="North Carolina",'North Carolina'!$F$9,IF(B108="Virginia",Virginia!$F$9,IF(B108="Georgetown",Georgetown!$F$9,IF(B108="Notre Dame",'Notre Dame'!$F$9,IF(B108="Providence",Providence!$F$9,IF(B108="Rutgers",Rutgers!$F$9,IF(B108="St. Johns",'St. Johns'!$F$9,IF(B108="Syracuse",Syracuse!$F$9,IF(B108="Villanova",Villanova!$F$9,IF(B108="Drexel",Drexel!$F$9,IF(B108="Hofstra",Hofstra!$F$9,IF(B108="Penn State",'Penn State'!$F$9,IF(B108="Delaware",Delaware!$F$9,IF(B108="Massachusetts",Massachusetts!$F$9,IF(B108="Bellarmine",Bellarmine!$F$9,IF(B108="Fairfield",Fairfield!$F$9,IF(B108="Hobart",Hobart!$F$9,IF(B108="Loyola",Loyola!$F$9,IF(B108="Ohio State",'Ohio State'!$F$9,IF(B108="Denver",Denver!$F$9,IF(B108="Johns Hopkins",'Johns Hopkins'!$F$9,IF(B108="Mercer",Mercer!$F$9,IF(B108="Michigan",Michigan!$F$9,IF(B108="Brown",Brown!$F$9,IF(B108="Cornell",Cornell!$F$9,IF(B108="Dartmouth",Dartmouth!$F$9,IF(B108="Harvard",Harvard!$F$9,IF(B108="Pennsylvania",Pennsylvania!$F$9,IF(B108="Princeton",Princeton!$F$9,IF(B108="Yale",Yale!$F$9,IF(B108="Canisius",Canisius!$F$9,IF(B108="Jacksonville",Jacksonville!$F$9,IF(B108="Manhattan",Manhattan!$F$9,IF(B108="Marist",Marist!$F$9,IF(B108="St. Josephs",'St. Josephs'!$F$9,IF(B108="Siena",Siena!$F$9,IF(B108="VMI",VMI!$F$9,IF(B108="Bryant",Bryant!$F$9,IF(B108="Mt. St. Marys",'Mount St. Marys'!$F$9,IF(B108="Quinnipiac",Quinnipiac!$F$9,IF(B108="Robert Morris",'Robert Morris'!$F$9,IF(B108="Sacred Heart",'Sacred Heart'!$F$9,IF(B108="Wagner",Wagner!$F$9,IF(B108="Army",Army!$F$9,IF(B108="Bucknell",Bucknell!$F$9,IF(B108="Colgate",Colgate!$F$9,IF(B108="Towson",Towson!$F$9,IF(B108="Holy Cross",'Holy Cross'!$F$9,IF(B108="Lafayette",Lafayette!$F$9,IF(B108="Lehigh",Lehigh!$F$9,IF(B108="Navy",Navy!$F$9,0)))))))))))))))))))))))))))))))))))))))))))))))))))))))))))))</f>
        <v>367</v>
      </c>
      <c r="L108" s="19">
        <f t="shared" si="10"/>
        <v>6.7483944334795893</v>
      </c>
      <c r="M108">
        <f t="shared" si="11"/>
        <v>118</v>
      </c>
      <c r="N108" s="19">
        <f>'Efficiency Adjustment'!$B$66</f>
        <v>29.429229830436125</v>
      </c>
      <c r="O108" s="19">
        <f>IF(B108="Air Force",'Air Force'!$C$71,IF(B108="Albany",Albany!$C$71,IF(B108="Detroit",Detroit!$C$71,IF(B108="Binghamton",Binghamton!$C$71,IF(B108="Hartford",Hartford!$C$71,IF(B108="Stony Brook",'Stony Brook'!$C$71,IF(B108="UMBC",UMBC!$C$71,IF(B108="Vermont",Vermont!$C$71,IF(B108="Duke",Duke!$C$71,IF(B108="Maryland",Maryland!$C$71,IF(B108="North Carolina",'North Carolina'!$C$71,IF(B108="Virginia",Virginia!$C$71,IF(B108="Georgetown",Georgetown!$C$71,IF(B108="Notre Dame",'Notre Dame'!$C$71,IF(B108="Providence",Providence!$C$71,IF(B108="Rutgers",Rutgers!$C$71,IF(B108="St. Johns",'St. Johns'!$C$71,IF(B108="Syracuse",Syracuse!$C$71,IF(B108="Villanova",Villanova!$C$71,IF(B108="Drexel",Drexel!$C$71,IF(B108="Hofstra",Hofstra!$C$71,IF(B108="Penn State",'Penn State'!$C$71,IF(B108="Delaware",Delaware!$C$71,IF(B108="Massachusetts",Massachusetts!$C$71,IF(B108="Bellarmine",Bellarmine!$C$71,IF(B108="Fairfield",Fairfield!$C$71,IF(B108="Hobart",Hobart!$C$71,IF(B108="Loyola",Loyola!$C$71,IF(B108="Ohio State",'Ohio State'!$C$71,IF(B108="Denver",Denver!$C$71,IF(B108="Johns Hopkins",'Johns Hopkins'!$C$71,IF(B108="Mercer",Mercer!$C$71,IF(B108="Michigan",Michigan!$C$71,IF(B108="Brown",Brown!$C$71,IF(B108="Cornell",Cornell!$C$71,IF(B108="Dartmouth",Dartmouth!$C$71,IF(B108="Harvard",Harvard!$C$71,IF(B108="Pennsylvania",Pennsylvania!$C$71,IF(B108="Princeton",Princeton!$C$71,IF(B108="Yale",Yale!$C$71,IF(B108="Canisius",Canisius!$C$71,IF(B108="Jacksonville",Jacksonville!$C$71,IF(B108="Manhattan",Manhattan!$C$71,IF(B108="Marist",Marist!$C$71,IF(B108="St. Josephs",'St. Josephs'!$C$71,IF(B108="Siena",Siena!$C$71,IF(B108="VMI",VMI!$C$71,IF(B108="Bryant",Bryant!$C$71,IF(B108="Mt. St. Marys",'Mount St. Marys'!$C$71,IF(B108="Quinnipiac",Quinnipiac!$C$71,IF(B108="Robert Morris",'Robert Morris'!$C$71,IF(B108="Sacred Heart",'Sacred Heart'!$C$71,IF(B108="Wagner",Wagner!$C$71,IF(B108="Army",Army!$C$71,IF(B108="Bucknell",Bucknell!$C$71,IF(B108="Colgate",Colgate!$C$71,IF(B108="Towson",Towson!$C$71,IF(B108="Holy Cross",'Holy Cross'!$C$71,IF(B108="Lafayette",Lafayette!$C$71,IF(B108="Lehigh",Lehigh!$C$71,IF(B108="Navy",Navy!$C$71,0)))))))))))))))))))))))))))))))))))))))))))))))))))))))))))))</f>
        <v>28.518298838844704</v>
      </c>
    </row>
    <row r="109" spans="1:15">
      <c r="A109" t="s">
        <v>374</v>
      </c>
      <c r="B109" t="s">
        <v>8</v>
      </c>
      <c r="C109" t="s">
        <v>436</v>
      </c>
      <c r="D109">
        <v>14</v>
      </c>
      <c r="E109">
        <v>7</v>
      </c>
      <c r="F109">
        <v>21</v>
      </c>
      <c r="G109" s="44">
        <f t="shared" si="6"/>
        <v>5.1660516605166054</v>
      </c>
      <c r="H109" s="44">
        <f t="shared" si="7"/>
        <v>2.5830258302583027</v>
      </c>
      <c r="I109" s="44">
        <f t="shared" si="8"/>
        <v>7.7490774907749085</v>
      </c>
      <c r="J109">
        <f t="shared" si="9"/>
        <v>79</v>
      </c>
      <c r="K109">
        <f>IF(B109="Air Force",'Air Force'!$F$9,IF(B109="Albany",Albany!$F$9,IF(B109="Detroit",Detroit!$F$9,IF(B109="Binghamton",Binghamton!$F$9,IF(B109="Hartford",Hartford!$F$9,IF(B109="Stony Brook",'Stony Brook'!$F$9,IF(B109="UMBC",UMBC!$F$9,IF(B109="Vermont",Vermont!$F$9,IF(B109="Duke",Duke!$F$9,IF(B109="Maryland",Maryland!$F$9,IF(B109="North Carolina",'North Carolina'!$F$9,IF(B109="Virginia",Virginia!$F$9,IF(B109="Georgetown",Georgetown!$F$9,IF(B109="Notre Dame",'Notre Dame'!$F$9,IF(B109="Providence",Providence!$F$9,IF(B109="Rutgers",Rutgers!$F$9,IF(B109="St. Johns",'St. Johns'!$F$9,IF(B109="Syracuse",Syracuse!$F$9,IF(B109="Villanova",Villanova!$F$9,IF(B109="Drexel",Drexel!$F$9,IF(B109="Hofstra",Hofstra!$F$9,IF(B109="Penn State",'Penn State'!$F$9,IF(B109="Delaware",Delaware!$F$9,IF(B109="Massachusetts",Massachusetts!$F$9,IF(B109="Bellarmine",Bellarmine!$F$9,IF(B109="Fairfield",Fairfield!$F$9,IF(B109="Hobart",Hobart!$F$9,IF(B109="Loyola",Loyola!$F$9,IF(B109="Ohio State",'Ohio State'!$F$9,IF(B109="Denver",Denver!$F$9,IF(B109="Johns Hopkins",'Johns Hopkins'!$F$9,IF(B109="Mercer",Mercer!$F$9,IF(B109="Michigan",Michigan!$F$9,IF(B109="Brown",Brown!$F$9,IF(B109="Cornell",Cornell!$F$9,IF(B109="Dartmouth",Dartmouth!$F$9,IF(B109="Harvard",Harvard!$F$9,IF(B109="Pennsylvania",Pennsylvania!$F$9,IF(B109="Princeton",Princeton!$F$9,IF(B109="Yale",Yale!$F$9,IF(B109="Canisius",Canisius!$F$9,IF(B109="Jacksonville",Jacksonville!$F$9,IF(B109="Manhattan",Manhattan!$F$9,IF(B109="Marist",Marist!$F$9,IF(B109="St. Josephs",'St. Josephs'!$F$9,IF(B109="Siena",Siena!$F$9,IF(B109="VMI",VMI!$F$9,IF(B109="Bryant",Bryant!$F$9,IF(B109="Mt. St. Marys",'Mount St. Marys'!$F$9,IF(B109="Quinnipiac",Quinnipiac!$F$9,IF(B109="Robert Morris",'Robert Morris'!$F$9,IF(B109="Sacred Heart",'Sacred Heart'!$F$9,IF(B109="Wagner",Wagner!$F$9,IF(B109="Army",Army!$F$9,IF(B109="Bucknell",Bucknell!$F$9,IF(B109="Colgate",Colgate!$F$9,IF(B109="Towson",Towson!$F$9,IF(B109="Holy Cross",'Holy Cross'!$F$9,IF(B109="Lafayette",Lafayette!$F$9,IF(B109="Lehigh",Lehigh!$F$9,IF(B109="Navy",Navy!$F$9,0)))))))))))))))))))))))))))))))))))))))))))))))))))))))))))))</f>
        <v>271</v>
      </c>
      <c r="L109" s="19">
        <f t="shared" si="10"/>
        <v>7.3036856087862034</v>
      </c>
      <c r="M109">
        <f t="shared" si="11"/>
        <v>94</v>
      </c>
      <c r="N109" s="19">
        <f>'Efficiency Adjustment'!$B$66</f>
        <v>29.429229830436125</v>
      </c>
      <c r="O109" s="19">
        <f>IF(B109="Air Force",'Air Force'!$C$71,IF(B109="Albany",Albany!$C$71,IF(B109="Detroit",Detroit!$C$71,IF(B109="Binghamton",Binghamton!$C$71,IF(B109="Hartford",Hartford!$C$71,IF(B109="Stony Brook",'Stony Brook'!$C$71,IF(B109="UMBC",UMBC!$C$71,IF(B109="Vermont",Vermont!$C$71,IF(B109="Duke",Duke!$C$71,IF(B109="Maryland",Maryland!$C$71,IF(B109="North Carolina",'North Carolina'!$C$71,IF(B109="Virginia",Virginia!$C$71,IF(B109="Georgetown",Georgetown!$C$71,IF(B109="Notre Dame",'Notre Dame'!$C$71,IF(B109="Providence",Providence!$C$71,IF(B109="Rutgers",Rutgers!$C$71,IF(B109="St. Johns",'St. Johns'!$C$71,IF(B109="Syracuse",Syracuse!$C$71,IF(B109="Villanova",Villanova!$C$71,IF(B109="Drexel",Drexel!$C$71,IF(B109="Hofstra",Hofstra!$C$71,IF(B109="Penn State",'Penn State'!$C$71,IF(B109="Delaware",Delaware!$C$71,IF(B109="Massachusetts",Massachusetts!$C$71,IF(B109="Bellarmine",Bellarmine!$C$71,IF(B109="Fairfield",Fairfield!$C$71,IF(B109="Hobart",Hobart!$C$71,IF(B109="Loyola",Loyola!$C$71,IF(B109="Ohio State",'Ohio State'!$C$71,IF(B109="Denver",Denver!$C$71,IF(B109="Johns Hopkins",'Johns Hopkins'!$C$71,IF(B109="Mercer",Mercer!$C$71,IF(B109="Michigan",Michigan!$C$71,IF(B109="Brown",Brown!$C$71,IF(B109="Cornell",Cornell!$C$71,IF(B109="Dartmouth",Dartmouth!$C$71,IF(B109="Harvard",Harvard!$C$71,IF(B109="Pennsylvania",Pennsylvania!$C$71,IF(B109="Princeton",Princeton!$C$71,IF(B109="Yale",Yale!$C$71,IF(B109="Canisius",Canisius!$C$71,IF(B109="Jacksonville",Jacksonville!$C$71,IF(B109="Manhattan",Manhattan!$C$71,IF(B109="Marist",Marist!$C$71,IF(B109="St. Josephs",'St. Josephs'!$C$71,IF(B109="Siena",Siena!$C$71,IF(B109="VMI",VMI!$C$71,IF(B109="Bryant",Bryant!$C$71,IF(B109="Mt. St. Marys",'Mount St. Marys'!$C$71,IF(B109="Quinnipiac",Quinnipiac!$C$71,IF(B109="Robert Morris",'Robert Morris'!$C$71,IF(B109="Sacred Heart",'Sacred Heart'!$C$71,IF(B109="Wagner",Wagner!$C$71,IF(B109="Army",Army!$C$71,IF(B109="Bucknell",Bucknell!$C$71,IF(B109="Colgate",Colgate!$C$71,IF(B109="Towson",Towson!$C$71,IF(B109="Holy Cross",'Holy Cross'!$C$71,IF(B109="Lafayette",Lafayette!$C$71,IF(B109="Lehigh",Lehigh!$C$71,IF(B109="Navy",Navy!$C$71,0)))))))))))))))))))))))))))))))))))))))))))))))))))))))))))))</f>
        <v>31.223877185449318</v>
      </c>
    </row>
    <row r="110" spans="1:15">
      <c r="A110" t="s">
        <v>304</v>
      </c>
      <c r="B110" t="s">
        <v>0</v>
      </c>
      <c r="C110" t="s">
        <v>435</v>
      </c>
      <c r="D110">
        <v>23</v>
      </c>
      <c r="E110">
        <v>4</v>
      </c>
      <c r="F110">
        <v>27</v>
      </c>
      <c r="G110" s="44">
        <f t="shared" si="6"/>
        <v>6.5340909090909092</v>
      </c>
      <c r="H110" s="44">
        <f t="shared" si="7"/>
        <v>1.1363636363636365</v>
      </c>
      <c r="I110" s="44">
        <f t="shared" si="8"/>
        <v>7.6704545454545459</v>
      </c>
      <c r="J110">
        <f t="shared" si="9"/>
        <v>81</v>
      </c>
      <c r="K110">
        <f>IF(B110="Air Force",'Air Force'!$F$9,IF(B110="Albany",Albany!$F$9,IF(B110="Detroit",Detroit!$F$9,IF(B110="Binghamton",Binghamton!$F$9,IF(B110="Hartford",Hartford!$F$9,IF(B110="Stony Brook",'Stony Brook'!$F$9,IF(B110="UMBC",UMBC!$F$9,IF(B110="Vermont",Vermont!$F$9,IF(B110="Duke",Duke!$F$9,IF(B110="Maryland",Maryland!$F$9,IF(B110="North Carolina",'North Carolina'!$F$9,IF(B110="Virginia",Virginia!$F$9,IF(B110="Georgetown",Georgetown!$F$9,IF(B110="Notre Dame",'Notre Dame'!$F$9,IF(B110="Providence",Providence!$F$9,IF(B110="Rutgers",Rutgers!$F$9,IF(B110="St. Johns",'St. Johns'!$F$9,IF(B110="Syracuse",Syracuse!$F$9,IF(B110="Villanova",Villanova!$F$9,IF(B110="Drexel",Drexel!$F$9,IF(B110="Hofstra",Hofstra!$F$9,IF(B110="Penn State",'Penn State'!$F$9,IF(B110="Delaware",Delaware!$F$9,IF(B110="Massachusetts",Massachusetts!$F$9,IF(B110="Bellarmine",Bellarmine!$F$9,IF(B110="Fairfield",Fairfield!$F$9,IF(B110="Hobart",Hobart!$F$9,IF(B110="Loyola",Loyola!$F$9,IF(B110="Ohio State",'Ohio State'!$F$9,IF(B110="Denver",Denver!$F$9,IF(B110="Johns Hopkins",'Johns Hopkins'!$F$9,IF(B110="Mercer",Mercer!$F$9,IF(B110="Michigan",Michigan!$F$9,IF(B110="Brown",Brown!$F$9,IF(B110="Cornell",Cornell!$F$9,IF(B110="Dartmouth",Dartmouth!$F$9,IF(B110="Harvard",Harvard!$F$9,IF(B110="Pennsylvania",Pennsylvania!$F$9,IF(B110="Princeton",Princeton!$F$9,IF(B110="Yale",Yale!$F$9,IF(B110="Canisius",Canisius!$F$9,IF(B110="Jacksonville",Jacksonville!$F$9,IF(B110="Manhattan",Manhattan!$F$9,IF(B110="Marist",Marist!$F$9,IF(B110="St. Josephs",'St. Josephs'!$F$9,IF(B110="Siena",Siena!$F$9,IF(B110="VMI",VMI!$F$9,IF(B110="Bryant",Bryant!$F$9,IF(B110="Mt. St. Marys",'Mount St. Marys'!$F$9,IF(B110="Quinnipiac",Quinnipiac!$F$9,IF(B110="Robert Morris",'Robert Morris'!$F$9,IF(B110="Sacred Heart",'Sacred Heart'!$F$9,IF(B110="Wagner",Wagner!$F$9,IF(B110="Army",Army!$F$9,IF(B110="Bucknell",Bucknell!$F$9,IF(B110="Colgate",Colgate!$F$9,IF(B110="Towson",Towson!$F$9,IF(B110="Holy Cross",'Holy Cross'!$F$9,IF(B110="Lafayette",Lafayette!$F$9,IF(B110="Lehigh",Lehigh!$F$9,IF(B110="Navy",Navy!$F$9,0)))))))))))))))))))))))))))))))))))))))))))))))))))))))))))))</f>
        <v>352</v>
      </c>
      <c r="L110" s="19">
        <f t="shared" si="10"/>
        <v>7.2654848418924614</v>
      </c>
      <c r="M110">
        <f t="shared" si="11"/>
        <v>96</v>
      </c>
      <c r="N110" s="19">
        <f>'Efficiency Adjustment'!$B$66</f>
        <v>29.429229830436125</v>
      </c>
      <c r="O110" s="19">
        <f>IF(B110="Air Force",'Air Force'!$C$71,IF(B110="Albany",Albany!$C$71,IF(B110="Detroit",Detroit!$C$71,IF(B110="Binghamton",Binghamton!$C$71,IF(B110="Hartford",Hartford!$C$71,IF(B110="Stony Brook",'Stony Brook'!$C$71,IF(B110="UMBC",UMBC!$C$71,IF(B110="Vermont",Vermont!$C$71,IF(B110="Duke",Duke!$C$71,IF(B110="Maryland",Maryland!$C$71,IF(B110="North Carolina",'North Carolina'!$C$71,IF(B110="Virginia",Virginia!$C$71,IF(B110="Georgetown",Georgetown!$C$71,IF(B110="Notre Dame",'Notre Dame'!$C$71,IF(B110="Providence",Providence!$C$71,IF(B110="Rutgers",Rutgers!$C$71,IF(B110="St. Johns",'St. Johns'!$C$71,IF(B110="Syracuse",Syracuse!$C$71,IF(B110="Villanova",Villanova!$C$71,IF(B110="Drexel",Drexel!$C$71,IF(B110="Hofstra",Hofstra!$C$71,IF(B110="Penn State",'Penn State'!$C$71,IF(B110="Delaware",Delaware!$C$71,IF(B110="Massachusetts",Massachusetts!$C$71,IF(B110="Bellarmine",Bellarmine!$C$71,IF(B110="Fairfield",Fairfield!$C$71,IF(B110="Hobart",Hobart!$C$71,IF(B110="Loyola",Loyola!$C$71,IF(B110="Ohio State",'Ohio State'!$C$71,IF(B110="Denver",Denver!$C$71,IF(B110="Johns Hopkins",'Johns Hopkins'!$C$71,IF(B110="Mercer",Mercer!$C$71,IF(B110="Michigan",Michigan!$C$71,IF(B110="Brown",Brown!$C$71,IF(B110="Cornell",Cornell!$C$71,IF(B110="Dartmouth",Dartmouth!$C$71,IF(B110="Harvard",Harvard!$C$71,IF(B110="Pennsylvania",Pennsylvania!$C$71,IF(B110="Princeton",Princeton!$C$71,IF(B110="Yale",Yale!$C$71,IF(B110="Canisius",Canisius!$C$71,IF(B110="Jacksonville",Jacksonville!$C$71,IF(B110="Manhattan",Manhattan!$C$71,IF(B110="Marist",Marist!$C$71,IF(B110="St. Josephs",'St. Josephs'!$C$71,IF(B110="Siena",Siena!$C$71,IF(B110="VMI",VMI!$C$71,IF(B110="Bryant",Bryant!$C$71,IF(B110="Mt. St. Marys",'Mount St. Marys'!$C$71,IF(B110="Quinnipiac",Quinnipiac!$C$71,IF(B110="Robert Morris",'Robert Morris'!$C$71,IF(B110="Sacred Heart",'Sacred Heart'!$C$71,IF(B110="Wagner",Wagner!$C$71,IF(B110="Army",Army!$C$71,IF(B110="Bucknell",Bucknell!$C$71,IF(B110="Colgate",Colgate!$C$71,IF(B110="Towson",Towson!$C$71,IF(B110="Holy Cross",'Holy Cross'!$C$71,IF(B110="Lafayette",Lafayette!$C$71,IF(B110="Lehigh",Lehigh!$C$71,IF(B110="Navy",Navy!$C$71,0)))))))))))))))))))))))))))))))))))))))))))))))))))))))))))))</f>
        <v>31.069580989353121</v>
      </c>
    </row>
    <row r="111" spans="1:15">
      <c r="A111" t="s">
        <v>410</v>
      </c>
      <c r="B111" t="s">
        <v>36</v>
      </c>
      <c r="C111" t="s">
        <v>435</v>
      </c>
      <c r="D111">
        <v>13</v>
      </c>
      <c r="E111">
        <v>6</v>
      </c>
      <c r="F111">
        <v>19</v>
      </c>
      <c r="G111" s="44">
        <f t="shared" si="6"/>
        <v>4.7272727272727275</v>
      </c>
      <c r="H111" s="44">
        <f t="shared" si="7"/>
        <v>2.1818181818181821</v>
      </c>
      <c r="I111" s="44">
        <f t="shared" si="8"/>
        <v>6.9090909090909092</v>
      </c>
      <c r="J111">
        <f t="shared" si="9"/>
        <v>110</v>
      </c>
      <c r="K111">
        <f>IF(B111="Air Force",'Air Force'!$F$9,IF(B111="Albany",Albany!$F$9,IF(B111="Detroit",Detroit!$F$9,IF(B111="Binghamton",Binghamton!$F$9,IF(B111="Hartford",Hartford!$F$9,IF(B111="Stony Brook",'Stony Brook'!$F$9,IF(B111="UMBC",UMBC!$F$9,IF(B111="Vermont",Vermont!$F$9,IF(B111="Duke",Duke!$F$9,IF(B111="Maryland",Maryland!$F$9,IF(B111="North Carolina",'North Carolina'!$F$9,IF(B111="Virginia",Virginia!$F$9,IF(B111="Georgetown",Georgetown!$F$9,IF(B111="Notre Dame",'Notre Dame'!$F$9,IF(B111="Providence",Providence!$F$9,IF(B111="Rutgers",Rutgers!$F$9,IF(B111="St. Johns",'St. Johns'!$F$9,IF(B111="Syracuse",Syracuse!$F$9,IF(B111="Villanova",Villanova!$F$9,IF(B111="Drexel",Drexel!$F$9,IF(B111="Hofstra",Hofstra!$F$9,IF(B111="Penn State",'Penn State'!$F$9,IF(B111="Delaware",Delaware!$F$9,IF(B111="Massachusetts",Massachusetts!$F$9,IF(B111="Bellarmine",Bellarmine!$F$9,IF(B111="Fairfield",Fairfield!$F$9,IF(B111="Hobart",Hobart!$F$9,IF(B111="Loyola",Loyola!$F$9,IF(B111="Ohio State",'Ohio State'!$F$9,IF(B111="Denver",Denver!$F$9,IF(B111="Johns Hopkins",'Johns Hopkins'!$F$9,IF(B111="Mercer",Mercer!$F$9,IF(B111="Michigan",Michigan!$F$9,IF(B111="Brown",Brown!$F$9,IF(B111="Cornell",Cornell!$F$9,IF(B111="Dartmouth",Dartmouth!$F$9,IF(B111="Harvard",Harvard!$F$9,IF(B111="Pennsylvania",Pennsylvania!$F$9,IF(B111="Princeton",Princeton!$F$9,IF(B111="Yale",Yale!$F$9,IF(B111="Canisius",Canisius!$F$9,IF(B111="Jacksonville",Jacksonville!$F$9,IF(B111="Manhattan",Manhattan!$F$9,IF(B111="Marist",Marist!$F$9,IF(B111="St. Josephs",'St. Josephs'!$F$9,IF(B111="Siena",Siena!$F$9,IF(B111="VMI",VMI!$F$9,IF(B111="Bryant",Bryant!$F$9,IF(B111="Mt. St. Marys",'Mount St. Marys'!$F$9,IF(B111="Quinnipiac",Quinnipiac!$F$9,IF(B111="Robert Morris",'Robert Morris'!$F$9,IF(B111="Sacred Heart",'Sacred Heart'!$F$9,IF(B111="Wagner",Wagner!$F$9,IF(B111="Army",Army!$F$9,IF(B111="Bucknell",Bucknell!$F$9,IF(B111="Colgate",Colgate!$F$9,IF(B111="Towson",Towson!$F$9,IF(B111="Holy Cross",'Holy Cross'!$F$9,IF(B111="Lafayette",Lafayette!$F$9,IF(B111="Lehigh",Lehigh!$F$9,IF(B111="Navy",Navy!$F$9,0)))))))))))))))))))))))))))))))))))))))))))))))))))))))))))))</f>
        <v>275</v>
      </c>
      <c r="L111" s="19">
        <f t="shared" si="10"/>
        <v>7.2113658301856107</v>
      </c>
      <c r="M111">
        <f t="shared" si="11"/>
        <v>99</v>
      </c>
      <c r="N111" s="19">
        <f>'Efficiency Adjustment'!$B$66</f>
        <v>29.429229830436125</v>
      </c>
      <c r="O111" s="19">
        <f>IF(B111="Air Force",'Air Force'!$C$71,IF(B111="Albany",Albany!$C$71,IF(B111="Detroit",Detroit!$C$71,IF(B111="Binghamton",Binghamton!$C$71,IF(B111="Hartford",Hartford!$C$71,IF(B111="Stony Brook",'Stony Brook'!$C$71,IF(B111="UMBC",UMBC!$C$71,IF(B111="Vermont",Vermont!$C$71,IF(B111="Duke",Duke!$C$71,IF(B111="Maryland",Maryland!$C$71,IF(B111="North Carolina",'North Carolina'!$C$71,IF(B111="Virginia",Virginia!$C$71,IF(B111="Georgetown",Georgetown!$C$71,IF(B111="Notre Dame",'Notre Dame'!$C$71,IF(B111="Providence",Providence!$C$71,IF(B111="Rutgers",Rutgers!$C$71,IF(B111="St. Johns",'St. Johns'!$C$71,IF(B111="Syracuse",Syracuse!$C$71,IF(B111="Villanova",Villanova!$C$71,IF(B111="Drexel",Drexel!$C$71,IF(B111="Hofstra",Hofstra!$C$71,IF(B111="Penn State",'Penn State'!$C$71,IF(B111="Delaware",Delaware!$C$71,IF(B111="Massachusetts",Massachusetts!$C$71,IF(B111="Bellarmine",Bellarmine!$C$71,IF(B111="Fairfield",Fairfield!$C$71,IF(B111="Hobart",Hobart!$C$71,IF(B111="Loyola",Loyola!$C$71,IF(B111="Ohio State",'Ohio State'!$C$71,IF(B111="Denver",Denver!$C$71,IF(B111="Johns Hopkins",'Johns Hopkins'!$C$71,IF(B111="Mercer",Mercer!$C$71,IF(B111="Michigan",Michigan!$C$71,IF(B111="Brown",Brown!$C$71,IF(B111="Cornell",Cornell!$C$71,IF(B111="Dartmouth",Dartmouth!$C$71,IF(B111="Harvard",Harvard!$C$71,IF(B111="Pennsylvania",Pennsylvania!$C$71,IF(B111="Princeton",Princeton!$C$71,IF(B111="Yale",Yale!$C$71,IF(B111="Canisius",Canisius!$C$71,IF(B111="Jacksonville",Jacksonville!$C$71,IF(B111="Manhattan",Manhattan!$C$71,IF(B111="Marist",Marist!$C$71,IF(B111="St. Josephs",'St. Josephs'!$C$71,IF(B111="Siena",Siena!$C$71,IF(B111="VMI",VMI!$C$71,IF(B111="Bryant",Bryant!$C$71,IF(B111="Mt. St. Marys",'Mount St. Marys'!$C$71,IF(B111="Quinnipiac",Quinnipiac!$C$71,IF(B111="Robert Morris",'Robert Morris'!$C$71,IF(B111="Sacred Heart",'Sacred Heart'!$C$71,IF(B111="Wagner",Wagner!$C$71,IF(B111="Army",Army!$C$71,IF(B111="Bucknell",Bucknell!$C$71,IF(B111="Colgate",Colgate!$C$71,IF(B111="Towson",Towson!$C$71,IF(B111="Holy Cross",'Holy Cross'!$C$71,IF(B111="Lafayette",Lafayette!$C$71,IF(B111="Lehigh",Lehigh!$C$71,IF(B111="Navy",Navy!$C$71,0)))))))))))))))))))))))))))))))))))))))))))))))))))))))))))))</f>
        <v>28.195660721012096</v>
      </c>
    </row>
    <row r="112" spans="1:15">
      <c r="A112" t="s">
        <v>409</v>
      </c>
      <c r="B112" t="s">
        <v>35</v>
      </c>
      <c r="C112" t="s">
        <v>434</v>
      </c>
      <c r="D112">
        <v>18</v>
      </c>
      <c r="E112">
        <v>12</v>
      </c>
      <c r="F112">
        <v>30</v>
      </c>
      <c r="G112" s="44">
        <f t="shared" si="6"/>
        <v>3.9911308203991127</v>
      </c>
      <c r="H112" s="44">
        <f t="shared" si="7"/>
        <v>2.6607538802660753</v>
      </c>
      <c r="I112" s="44">
        <f t="shared" si="8"/>
        <v>6.651884700665188</v>
      </c>
      <c r="J112">
        <f t="shared" si="9"/>
        <v>119</v>
      </c>
      <c r="K112">
        <f>IF(B112="Air Force",'Air Force'!$F$9,IF(B112="Albany",Albany!$F$9,IF(B112="Detroit",Detroit!$F$9,IF(B112="Binghamton",Binghamton!$F$9,IF(B112="Hartford",Hartford!$F$9,IF(B112="Stony Brook",'Stony Brook'!$F$9,IF(B112="UMBC",UMBC!$F$9,IF(B112="Vermont",Vermont!$F$9,IF(B112="Duke",Duke!$F$9,IF(B112="Maryland",Maryland!$F$9,IF(B112="North Carolina",'North Carolina'!$F$9,IF(B112="Virginia",Virginia!$F$9,IF(B112="Georgetown",Georgetown!$F$9,IF(B112="Notre Dame",'Notre Dame'!$F$9,IF(B112="Providence",Providence!$F$9,IF(B112="Rutgers",Rutgers!$F$9,IF(B112="St. Johns",'St. Johns'!$F$9,IF(B112="Syracuse",Syracuse!$F$9,IF(B112="Villanova",Villanova!$F$9,IF(B112="Drexel",Drexel!$F$9,IF(B112="Hofstra",Hofstra!$F$9,IF(B112="Penn State",'Penn State'!$F$9,IF(B112="Delaware",Delaware!$F$9,IF(B112="Massachusetts",Massachusetts!$F$9,IF(B112="Bellarmine",Bellarmine!$F$9,IF(B112="Fairfield",Fairfield!$F$9,IF(B112="Hobart",Hobart!$F$9,IF(B112="Loyola",Loyola!$F$9,IF(B112="Ohio State",'Ohio State'!$F$9,IF(B112="Denver",Denver!$F$9,IF(B112="Johns Hopkins",'Johns Hopkins'!$F$9,IF(B112="Mercer",Mercer!$F$9,IF(B112="Michigan",Michigan!$F$9,IF(B112="Brown",Brown!$F$9,IF(B112="Cornell",Cornell!$F$9,IF(B112="Dartmouth",Dartmouth!$F$9,IF(B112="Harvard",Harvard!$F$9,IF(B112="Pennsylvania",Pennsylvania!$F$9,IF(B112="Princeton",Princeton!$F$9,IF(B112="Yale",Yale!$F$9,IF(B112="Canisius",Canisius!$F$9,IF(B112="Jacksonville",Jacksonville!$F$9,IF(B112="Manhattan",Manhattan!$F$9,IF(B112="Marist",Marist!$F$9,IF(B112="St. Josephs",'St. Josephs'!$F$9,IF(B112="Siena",Siena!$F$9,IF(B112="VMI",VMI!$F$9,IF(B112="Bryant",Bryant!$F$9,IF(B112="Mt. St. Marys",'Mount St. Marys'!$F$9,IF(B112="Quinnipiac",Quinnipiac!$F$9,IF(B112="Robert Morris",'Robert Morris'!$F$9,IF(B112="Sacred Heart",'Sacred Heart'!$F$9,IF(B112="Wagner",Wagner!$F$9,IF(B112="Army",Army!$F$9,IF(B112="Bucknell",Bucknell!$F$9,IF(B112="Colgate",Colgate!$F$9,IF(B112="Towson",Towson!$F$9,IF(B112="Holy Cross",'Holy Cross'!$F$9,IF(B112="Lafayette",Lafayette!$F$9,IF(B112="Lehigh",Lehigh!$F$9,IF(B112="Navy",Navy!$F$9,0)))))))))))))))))))))))))))))))))))))))))))))))))))))))))))))</f>
        <v>451</v>
      </c>
      <c r="L112" s="19">
        <f t="shared" si="10"/>
        <v>7.2373333760924927</v>
      </c>
      <c r="M112">
        <f t="shared" si="11"/>
        <v>98</v>
      </c>
      <c r="N112" s="19">
        <f>'Efficiency Adjustment'!$B$66</f>
        <v>29.429229830436125</v>
      </c>
      <c r="O112" s="19">
        <f>IF(B112="Air Force",'Air Force'!$C$71,IF(B112="Albany",Albany!$C$71,IF(B112="Detroit",Detroit!$C$71,IF(B112="Binghamton",Binghamton!$C$71,IF(B112="Hartford",Hartford!$C$71,IF(B112="Stony Brook",'Stony Brook'!$C$71,IF(B112="UMBC",UMBC!$C$71,IF(B112="Vermont",Vermont!$C$71,IF(B112="Duke",Duke!$C$71,IF(B112="Maryland",Maryland!$C$71,IF(B112="North Carolina",'North Carolina'!$C$71,IF(B112="Virginia",Virginia!$C$71,IF(B112="Georgetown",Georgetown!$C$71,IF(B112="Notre Dame",'Notre Dame'!$C$71,IF(B112="Providence",Providence!$C$71,IF(B112="Rutgers",Rutgers!$C$71,IF(B112="St. Johns",'St. Johns'!$C$71,IF(B112="Syracuse",Syracuse!$C$71,IF(B112="Villanova",Villanova!$C$71,IF(B112="Drexel",Drexel!$C$71,IF(B112="Hofstra",Hofstra!$C$71,IF(B112="Penn State",'Penn State'!$C$71,IF(B112="Delaware",Delaware!$C$71,IF(B112="Massachusetts",Massachusetts!$C$71,IF(B112="Bellarmine",Bellarmine!$C$71,IF(B112="Fairfield",Fairfield!$C$71,IF(B112="Hobart",Hobart!$C$71,IF(B112="Loyola",Loyola!$C$71,IF(B112="Ohio State",'Ohio State'!$C$71,IF(B112="Denver",Denver!$C$71,IF(B112="Johns Hopkins",'Johns Hopkins'!$C$71,IF(B112="Mercer",Mercer!$C$71,IF(B112="Michigan",Michigan!$C$71,IF(B112="Brown",Brown!$C$71,IF(B112="Cornell",Cornell!$C$71,IF(B112="Dartmouth",Dartmouth!$C$71,IF(B112="Harvard",Harvard!$C$71,IF(B112="Pennsylvania",Pennsylvania!$C$71,IF(B112="Princeton",Princeton!$C$71,IF(B112="Yale",Yale!$C$71,IF(B112="Canisius",Canisius!$C$71,IF(B112="Jacksonville",Jacksonville!$C$71,IF(B112="Manhattan",Manhattan!$C$71,IF(B112="Marist",Marist!$C$71,IF(B112="St. Josephs",'St. Josephs'!$C$71,IF(B112="Siena",Siena!$C$71,IF(B112="VMI",VMI!$C$71,IF(B112="Bryant",Bryant!$C$71,IF(B112="Mt. St. Marys",'Mount St. Marys'!$C$71,IF(B112="Quinnipiac",Quinnipiac!$C$71,IF(B112="Robert Morris",'Robert Morris'!$C$71,IF(B112="Sacred Heart",'Sacred Heart'!$C$71,IF(B112="Wagner",Wagner!$C$71,IF(B112="Army",Army!$C$71,IF(B112="Bucknell",Bucknell!$C$71,IF(B112="Colgate",Colgate!$C$71,IF(B112="Towson",Towson!$C$71,IF(B112="Holy Cross",'Holy Cross'!$C$71,IF(B112="Lafayette",Lafayette!$C$71,IF(B112="Lehigh",Lehigh!$C$71,IF(B112="Navy",Navy!$C$71,0)))))))))))))))))))))))))))))))))))))))))))))))))))))))))))))</f>
        <v>27.048614937112415</v>
      </c>
    </row>
    <row r="113" spans="1:15">
      <c r="A113" t="s">
        <v>284</v>
      </c>
      <c r="B113" t="s">
        <v>5</v>
      </c>
      <c r="C113" t="s">
        <v>436</v>
      </c>
      <c r="D113">
        <v>13</v>
      </c>
      <c r="E113">
        <v>11</v>
      </c>
      <c r="F113">
        <v>24</v>
      </c>
      <c r="G113" s="44">
        <f t="shared" si="6"/>
        <v>3.857566765578635</v>
      </c>
      <c r="H113" s="44">
        <f t="shared" si="7"/>
        <v>3.2640949554896146</v>
      </c>
      <c r="I113" s="44">
        <f t="shared" si="8"/>
        <v>7.1216617210682491</v>
      </c>
      <c r="J113">
        <f t="shared" si="9"/>
        <v>100</v>
      </c>
      <c r="K113">
        <f>IF(B113="Air Force",'Air Force'!$F$9,IF(B113="Albany",Albany!$F$9,IF(B113="Detroit",Detroit!$F$9,IF(B113="Binghamton",Binghamton!$F$9,IF(B113="Hartford",Hartford!$F$9,IF(B113="Stony Brook",'Stony Brook'!$F$9,IF(B113="UMBC",UMBC!$F$9,IF(B113="Vermont",Vermont!$F$9,IF(B113="Duke",Duke!$F$9,IF(B113="Maryland",Maryland!$F$9,IF(B113="North Carolina",'North Carolina'!$F$9,IF(B113="Virginia",Virginia!$F$9,IF(B113="Georgetown",Georgetown!$F$9,IF(B113="Notre Dame",'Notre Dame'!$F$9,IF(B113="Providence",Providence!$F$9,IF(B113="Rutgers",Rutgers!$F$9,IF(B113="St. Johns",'St. Johns'!$F$9,IF(B113="Syracuse",Syracuse!$F$9,IF(B113="Villanova",Villanova!$F$9,IF(B113="Drexel",Drexel!$F$9,IF(B113="Hofstra",Hofstra!$F$9,IF(B113="Penn State",'Penn State'!$F$9,IF(B113="Delaware",Delaware!$F$9,IF(B113="Massachusetts",Massachusetts!$F$9,IF(B113="Bellarmine",Bellarmine!$F$9,IF(B113="Fairfield",Fairfield!$F$9,IF(B113="Hobart",Hobart!$F$9,IF(B113="Loyola",Loyola!$F$9,IF(B113="Ohio State",'Ohio State'!$F$9,IF(B113="Denver",Denver!$F$9,IF(B113="Johns Hopkins",'Johns Hopkins'!$F$9,IF(B113="Mercer",Mercer!$F$9,IF(B113="Michigan",Michigan!$F$9,IF(B113="Brown",Brown!$F$9,IF(B113="Cornell",Cornell!$F$9,IF(B113="Dartmouth",Dartmouth!$F$9,IF(B113="Harvard",Harvard!$F$9,IF(B113="Pennsylvania",Pennsylvania!$F$9,IF(B113="Princeton",Princeton!$F$9,IF(B113="Yale",Yale!$F$9,IF(B113="Canisius",Canisius!$F$9,IF(B113="Jacksonville",Jacksonville!$F$9,IF(B113="Manhattan",Manhattan!$F$9,IF(B113="Marist",Marist!$F$9,IF(B113="St. Josephs",'St. Josephs'!$F$9,IF(B113="Siena",Siena!$F$9,IF(B113="VMI",VMI!$F$9,IF(B113="Bryant",Bryant!$F$9,IF(B113="Mt. St. Marys",'Mount St. Marys'!$F$9,IF(B113="Quinnipiac",Quinnipiac!$F$9,IF(B113="Robert Morris",'Robert Morris'!$F$9,IF(B113="Sacred Heart",'Sacred Heart'!$F$9,IF(B113="Wagner",Wagner!$F$9,IF(B113="Army",Army!$F$9,IF(B113="Bucknell",Bucknell!$F$9,IF(B113="Colgate",Colgate!$F$9,IF(B113="Towson",Towson!$F$9,IF(B113="Holy Cross",'Holy Cross'!$F$9,IF(B113="Lafayette",Lafayette!$F$9,IF(B113="Lehigh",Lehigh!$F$9,IF(B113="Navy",Navy!$F$9,0)))))))))))))))))))))))))))))))))))))))))))))))))))))))))))))</f>
        <v>337</v>
      </c>
      <c r="L113" s="19">
        <f t="shared" si="10"/>
        <v>7.1971854187185071</v>
      </c>
      <c r="M113">
        <f t="shared" si="11"/>
        <v>100</v>
      </c>
      <c r="N113" s="19">
        <f>'Efficiency Adjustment'!$B$66</f>
        <v>29.429229830436125</v>
      </c>
      <c r="O113" s="19">
        <f>IF(B113="Air Force",'Air Force'!$C$71,IF(B113="Albany",Albany!$C$71,IF(B113="Detroit",Detroit!$C$71,IF(B113="Binghamton",Binghamton!$C$71,IF(B113="Hartford",Hartford!$C$71,IF(B113="Stony Brook",'Stony Brook'!$C$71,IF(B113="UMBC",UMBC!$C$71,IF(B113="Vermont",Vermont!$C$71,IF(B113="Duke",Duke!$C$71,IF(B113="Maryland",Maryland!$C$71,IF(B113="North Carolina",'North Carolina'!$C$71,IF(B113="Virginia",Virginia!$C$71,IF(B113="Georgetown",Georgetown!$C$71,IF(B113="Notre Dame",'Notre Dame'!$C$71,IF(B113="Providence",Providence!$C$71,IF(B113="Rutgers",Rutgers!$C$71,IF(B113="St. Johns",'St. Johns'!$C$71,IF(B113="Syracuse",Syracuse!$C$71,IF(B113="Villanova",Villanova!$C$71,IF(B113="Drexel",Drexel!$C$71,IF(B113="Hofstra",Hofstra!$C$71,IF(B113="Penn State",'Penn State'!$C$71,IF(B113="Delaware",Delaware!$C$71,IF(B113="Massachusetts",Massachusetts!$C$71,IF(B113="Bellarmine",Bellarmine!$C$71,IF(B113="Fairfield",Fairfield!$C$71,IF(B113="Hobart",Hobart!$C$71,IF(B113="Loyola",Loyola!$C$71,IF(B113="Ohio State",'Ohio State'!$C$71,IF(B113="Denver",Denver!$C$71,IF(B113="Johns Hopkins",'Johns Hopkins'!$C$71,IF(B113="Mercer",Mercer!$C$71,IF(B113="Michigan",Michigan!$C$71,IF(B113="Brown",Brown!$C$71,IF(B113="Cornell",Cornell!$C$71,IF(B113="Dartmouth",Dartmouth!$C$71,IF(B113="Harvard",Harvard!$C$71,IF(B113="Pennsylvania",Pennsylvania!$C$71,IF(B113="Princeton",Princeton!$C$71,IF(B113="Yale",Yale!$C$71,IF(B113="Canisius",Canisius!$C$71,IF(B113="Jacksonville",Jacksonville!$C$71,IF(B113="Manhattan",Manhattan!$C$71,IF(B113="Marist",Marist!$C$71,IF(B113="St. Josephs",'St. Josephs'!$C$71,IF(B113="Siena",Siena!$C$71,IF(B113="VMI",VMI!$C$71,IF(B113="Bryant",Bryant!$C$71,IF(B113="Mt. St. Marys",'Mount St. Marys'!$C$71,IF(B113="Quinnipiac",Quinnipiac!$C$71,IF(B113="Robert Morris",'Robert Morris'!$C$71,IF(B113="Sacred Heart",'Sacred Heart'!$C$71,IF(B113="Wagner",Wagner!$C$71,IF(B113="Army",Army!$C$71,IF(B113="Bucknell",Bucknell!$C$71,IF(B113="Colgate",Colgate!$C$71,IF(B113="Towson",Towson!$C$71,IF(B113="Holy Cross",'Holy Cross'!$C$71,IF(B113="Lafayette",Lafayette!$C$71,IF(B113="Lehigh",Lehigh!$C$71,IF(B113="Navy",Navy!$C$71,0)))))))))))))))))))))))))))))))))))))))))))))))))))))))))))))</f>
        <v>29.120414074486131</v>
      </c>
    </row>
    <row r="114" spans="1:15">
      <c r="A114" t="s">
        <v>321</v>
      </c>
      <c r="B114" t="s">
        <v>43</v>
      </c>
      <c r="C114" t="s">
        <v>435</v>
      </c>
      <c r="D114">
        <v>19</v>
      </c>
      <c r="E114">
        <v>2</v>
      </c>
      <c r="F114">
        <v>21</v>
      </c>
      <c r="G114" s="44">
        <f t="shared" si="6"/>
        <v>6.375838926174497</v>
      </c>
      <c r="H114" s="44">
        <f t="shared" si="7"/>
        <v>0.67114093959731547</v>
      </c>
      <c r="I114" s="44">
        <f t="shared" si="8"/>
        <v>7.0469798657718119</v>
      </c>
      <c r="J114">
        <f t="shared" si="9"/>
        <v>102</v>
      </c>
      <c r="K114">
        <f>IF(B114="Air Force",'Air Force'!$F$9,IF(B114="Albany",Albany!$F$9,IF(B114="Detroit",Detroit!$F$9,IF(B114="Binghamton",Binghamton!$F$9,IF(B114="Hartford",Hartford!$F$9,IF(B114="Stony Brook",'Stony Brook'!$F$9,IF(B114="UMBC",UMBC!$F$9,IF(B114="Vermont",Vermont!$F$9,IF(B114="Duke",Duke!$F$9,IF(B114="Maryland",Maryland!$F$9,IF(B114="North Carolina",'North Carolina'!$F$9,IF(B114="Virginia",Virginia!$F$9,IF(B114="Georgetown",Georgetown!$F$9,IF(B114="Notre Dame",'Notre Dame'!$F$9,IF(B114="Providence",Providence!$F$9,IF(B114="Rutgers",Rutgers!$F$9,IF(B114="St. Johns",'St. Johns'!$F$9,IF(B114="Syracuse",Syracuse!$F$9,IF(B114="Villanova",Villanova!$F$9,IF(B114="Drexel",Drexel!$F$9,IF(B114="Hofstra",Hofstra!$F$9,IF(B114="Penn State",'Penn State'!$F$9,IF(B114="Delaware",Delaware!$F$9,IF(B114="Massachusetts",Massachusetts!$F$9,IF(B114="Bellarmine",Bellarmine!$F$9,IF(B114="Fairfield",Fairfield!$F$9,IF(B114="Hobart",Hobart!$F$9,IF(B114="Loyola",Loyola!$F$9,IF(B114="Ohio State",'Ohio State'!$F$9,IF(B114="Denver",Denver!$F$9,IF(B114="Johns Hopkins",'Johns Hopkins'!$F$9,IF(B114="Mercer",Mercer!$F$9,IF(B114="Michigan",Michigan!$F$9,IF(B114="Brown",Brown!$F$9,IF(B114="Cornell",Cornell!$F$9,IF(B114="Dartmouth",Dartmouth!$F$9,IF(B114="Harvard",Harvard!$F$9,IF(B114="Pennsylvania",Pennsylvania!$F$9,IF(B114="Princeton",Princeton!$F$9,IF(B114="Yale",Yale!$F$9,IF(B114="Canisius",Canisius!$F$9,IF(B114="Jacksonville",Jacksonville!$F$9,IF(B114="Manhattan",Manhattan!$F$9,IF(B114="Marist",Marist!$F$9,IF(B114="St. Josephs",'St. Josephs'!$F$9,IF(B114="Siena",Siena!$F$9,IF(B114="VMI",VMI!$F$9,IF(B114="Bryant",Bryant!$F$9,IF(B114="Mt. St. Marys",'Mount St. Marys'!$F$9,IF(B114="Quinnipiac",Quinnipiac!$F$9,IF(B114="Robert Morris",'Robert Morris'!$F$9,IF(B114="Sacred Heart",'Sacred Heart'!$F$9,IF(B114="Wagner",Wagner!$F$9,IF(B114="Army",Army!$F$9,IF(B114="Bucknell",Bucknell!$F$9,IF(B114="Colgate",Colgate!$F$9,IF(B114="Towson",Towson!$F$9,IF(B114="Holy Cross",'Holy Cross'!$F$9,IF(B114="Lafayette",Lafayette!$F$9,IF(B114="Lehigh",Lehigh!$F$9,IF(B114="Navy",Navy!$F$9,0)))))))))))))))))))))))))))))))))))))))))))))))))))))))))))))</f>
        <v>298</v>
      </c>
      <c r="L114" s="19">
        <f t="shared" si="10"/>
        <v>6.6103222912744624</v>
      </c>
      <c r="M114">
        <f t="shared" si="11"/>
        <v>125</v>
      </c>
      <c r="N114" s="19">
        <f>'Efficiency Adjustment'!$B$66</f>
        <v>29.429229830436125</v>
      </c>
      <c r="O114" s="19">
        <f>IF(B114="Air Force",'Air Force'!$C$71,IF(B114="Albany",Albany!$C$71,IF(B114="Detroit",Detroit!$C$71,IF(B114="Binghamton",Binghamton!$C$71,IF(B114="Hartford",Hartford!$C$71,IF(B114="Stony Brook",'Stony Brook'!$C$71,IF(B114="UMBC",UMBC!$C$71,IF(B114="Vermont",Vermont!$C$71,IF(B114="Duke",Duke!$C$71,IF(B114="Maryland",Maryland!$C$71,IF(B114="North Carolina",'North Carolina'!$C$71,IF(B114="Virginia",Virginia!$C$71,IF(B114="Georgetown",Georgetown!$C$71,IF(B114="Notre Dame",'Notre Dame'!$C$71,IF(B114="Providence",Providence!$C$71,IF(B114="Rutgers",Rutgers!$C$71,IF(B114="St. Johns",'St. Johns'!$C$71,IF(B114="Syracuse",Syracuse!$C$71,IF(B114="Villanova",Villanova!$C$71,IF(B114="Drexel",Drexel!$C$71,IF(B114="Hofstra",Hofstra!$C$71,IF(B114="Penn State",'Penn State'!$C$71,IF(B114="Delaware",Delaware!$C$71,IF(B114="Massachusetts",Massachusetts!$C$71,IF(B114="Bellarmine",Bellarmine!$C$71,IF(B114="Fairfield",Fairfield!$C$71,IF(B114="Hobart",Hobart!$C$71,IF(B114="Loyola",Loyola!$C$71,IF(B114="Ohio State",'Ohio State'!$C$71,IF(B114="Denver",Denver!$C$71,IF(B114="Johns Hopkins",'Johns Hopkins'!$C$71,IF(B114="Mercer",Mercer!$C$71,IF(B114="Michigan",Michigan!$C$71,IF(B114="Brown",Brown!$C$71,IF(B114="Cornell",Cornell!$C$71,IF(B114="Dartmouth",Dartmouth!$C$71,IF(B114="Harvard",Harvard!$C$71,IF(B114="Pennsylvania",Pennsylvania!$C$71,IF(B114="Princeton",Princeton!$C$71,IF(B114="Yale",Yale!$C$71,IF(B114="Canisius",Canisius!$C$71,IF(B114="Jacksonville",Jacksonville!$C$71,IF(B114="Manhattan",Manhattan!$C$71,IF(B114="Marist",Marist!$C$71,IF(B114="St. Josephs",'St. Josephs'!$C$71,IF(B114="Siena",Siena!$C$71,IF(B114="VMI",VMI!$C$71,IF(B114="Bryant",Bryant!$C$71,IF(B114="Mt. St. Marys",'Mount St. Marys'!$C$71,IF(B114="Quinnipiac",Quinnipiac!$C$71,IF(B114="Robert Morris",'Robert Morris'!$C$71,IF(B114="Sacred Heart",'Sacred Heart'!$C$71,IF(B114="Wagner",Wagner!$C$71,IF(B114="Army",Army!$C$71,IF(B114="Bucknell",Bucknell!$C$71,IF(B114="Colgate",Colgate!$C$71,IF(B114="Towson",Towson!$C$71,IF(B114="Holy Cross",'Holy Cross'!$C$71,IF(B114="Lafayette",Lafayette!$C$71,IF(B114="Lehigh",Lehigh!$C$71,IF(B114="Navy",Navy!$C$71,0)))))))))))))))))))))))))))))))))))))))))))))))))))))))))))))</f>
        <v>31.37323430568626</v>
      </c>
    </row>
    <row r="115" spans="1:15">
      <c r="A115" t="s">
        <v>390</v>
      </c>
      <c r="B115" t="s">
        <v>19</v>
      </c>
      <c r="C115" t="s">
        <v>434</v>
      </c>
      <c r="D115">
        <v>17</v>
      </c>
      <c r="E115">
        <v>10</v>
      </c>
      <c r="F115">
        <v>27</v>
      </c>
      <c r="G115" s="44">
        <f t="shared" si="6"/>
        <v>4.7222222222222223</v>
      </c>
      <c r="H115" s="44">
        <f t="shared" si="7"/>
        <v>2.7777777777777777</v>
      </c>
      <c r="I115" s="44">
        <f t="shared" si="8"/>
        <v>7.5</v>
      </c>
      <c r="J115">
        <f t="shared" si="9"/>
        <v>87</v>
      </c>
      <c r="K115">
        <f>IF(B115="Air Force",'Air Force'!$F$9,IF(B115="Albany",Albany!$F$9,IF(B115="Detroit",Detroit!$F$9,IF(B115="Binghamton",Binghamton!$F$9,IF(B115="Hartford",Hartford!$F$9,IF(B115="Stony Brook",'Stony Brook'!$F$9,IF(B115="UMBC",UMBC!$F$9,IF(B115="Vermont",Vermont!$F$9,IF(B115="Duke",Duke!$F$9,IF(B115="Maryland",Maryland!$F$9,IF(B115="North Carolina",'North Carolina'!$F$9,IF(B115="Virginia",Virginia!$F$9,IF(B115="Georgetown",Georgetown!$F$9,IF(B115="Notre Dame",'Notre Dame'!$F$9,IF(B115="Providence",Providence!$F$9,IF(B115="Rutgers",Rutgers!$F$9,IF(B115="St. Johns",'St. Johns'!$F$9,IF(B115="Syracuse",Syracuse!$F$9,IF(B115="Villanova",Villanova!$F$9,IF(B115="Drexel",Drexel!$F$9,IF(B115="Hofstra",Hofstra!$F$9,IF(B115="Penn State",'Penn State'!$F$9,IF(B115="Delaware",Delaware!$F$9,IF(B115="Massachusetts",Massachusetts!$F$9,IF(B115="Bellarmine",Bellarmine!$F$9,IF(B115="Fairfield",Fairfield!$F$9,IF(B115="Hobart",Hobart!$F$9,IF(B115="Loyola",Loyola!$F$9,IF(B115="Ohio State",'Ohio State'!$F$9,IF(B115="Denver",Denver!$F$9,IF(B115="Johns Hopkins",'Johns Hopkins'!$F$9,IF(B115="Mercer",Mercer!$F$9,IF(B115="Michigan",Michigan!$F$9,IF(B115="Brown",Brown!$F$9,IF(B115="Cornell",Cornell!$F$9,IF(B115="Dartmouth",Dartmouth!$F$9,IF(B115="Harvard",Harvard!$F$9,IF(B115="Pennsylvania",Pennsylvania!$F$9,IF(B115="Princeton",Princeton!$F$9,IF(B115="Yale",Yale!$F$9,IF(B115="Canisius",Canisius!$F$9,IF(B115="Jacksonville",Jacksonville!$F$9,IF(B115="Manhattan",Manhattan!$F$9,IF(B115="Marist",Marist!$F$9,IF(B115="St. Josephs",'St. Josephs'!$F$9,IF(B115="Siena",Siena!$F$9,IF(B115="VMI",VMI!$F$9,IF(B115="Bryant",Bryant!$F$9,IF(B115="Mt. St. Marys",'Mount St. Marys'!$F$9,IF(B115="Quinnipiac",Quinnipiac!$F$9,IF(B115="Robert Morris",'Robert Morris'!$F$9,IF(B115="Sacred Heart",'Sacred Heart'!$F$9,IF(B115="Wagner",Wagner!$F$9,IF(B115="Army",Army!$F$9,IF(B115="Bucknell",Bucknell!$F$9,IF(B115="Colgate",Colgate!$F$9,IF(B115="Towson",Towson!$F$9,IF(B115="Holy Cross",'Holy Cross'!$F$9,IF(B115="Lafayette",Lafayette!$F$9,IF(B115="Lehigh",Lehigh!$F$9,IF(B115="Navy",Navy!$F$9,0)))))))))))))))))))))))))))))))))))))))))))))))))))))))))))))</f>
        <v>360</v>
      </c>
      <c r="L115" s="19">
        <f t="shared" si="10"/>
        <v>7.0357501755792242</v>
      </c>
      <c r="M115">
        <f t="shared" si="11"/>
        <v>105</v>
      </c>
      <c r="N115" s="19">
        <f>'Efficiency Adjustment'!$B$66</f>
        <v>29.429229830436125</v>
      </c>
      <c r="O115" s="19">
        <f>IF(B115="Air Force",'Air Force'!$C$71,IF(B115="Albany",Albany!$C$71,IF(B115="Detroit",Detroit!$C$71,IF(B115="Binghamton",Binghamton!$C$71,IF(B115="Hartford",Hartford!$C$71,IF(B115="Stony Brook",'Stony Brook'!$C$71,IF(B115="UMBC",UMBC!$C$71,IF(B115="Vermont",Vermont!$C$71,IF(B115="Duke",Duke!$C$71,IF(B115="Maryland",Maryland!$C$71,IF(B115="North Carolina",'North Carolina'!$C$71,IF(B115="Virginia",Virginia!$C$71,IF(B115="Georgetown",Georgetown!$C$71,IF(B115="Notre Dame",'Notre Dame'!$C$71,IF(B115="Providence",Providence!$C$71,IF(B115="Rutgers",Rutgers!$C$71,IF(B115="St. Johns",'St. Johns'!$C$71,IF(B115="Syracuse",Syracuse!$C$71,IF(B115="Villanova",Villanova!$C$71,IF(B115="Drexel",Drexel!$C$71,IF(B115="Hofstra",Hofstra!$C$71,IF(B115="Penn State",'Penn State'!$C$71,IF(B115="Delaware",Delaware!$C$71,IF(B115="Massachusetts",Massachusetts!$C$71,IF(B115="Bellarmine",Bellarmine!$C$71,IF(B115="Fairfield",Fairfield!$C$71,IF(B115="Hobart",Hobart!$C$71,IF(B115="Loyola",Loyola!$C$71,IF(B115="Ohio State",'Ohio State'!$C$71,IF(B115="Denver",Denver!$C$71,IF(B115="Johns Hopkins",'Johns Hopkins'!$C$71,IF(B115="Mercer",Mercer!$C$71,IF(B115="Michigan",Michigan!$C$71,IF(B115="Brown",Brown!$C$71,IF(B115="Cornell",Cornell!$C$71,IF(B115="Dartmouth",Dartmouth!$C$71,IF(B115="Harvard",Harvard!$C$71,IF(B115="Pennsylvania",Pennsylvania!$C$71,IF(B115="Princeton",Princeton!$C$71,IF(B115="Yale",Yale!$C$71,IF(B115="Canisius",Canisius!$C$71,IF(B115="Jacksonville",Jacksonville!$C$71,IF(B115="Manhattan",Manhattan!$C$71,IF(B115="Marist",Marist!$C$71,IF(B115="St. Josephs",'St. Josephs'!$C$71,IF(B115="Siena",Siena!$C$71,IF(B115="VMI",VMI!$C$71,IF(B115="Bryant",Bryant!$C$71,IF(B115="Mt. St. Marys",'Mount St. Marys'!$C$71,IF(B115="Quinnipiac",Quinnipiac!$C$71,IF(B115="Robert Morris",'Robert Morris'!$C$71,IF(B115="Sacred Heart",'Sacred Heart'!$C$71,IF(B115="Wagner",Wagner!$C$71,IF(B115="Army",Army!$C$71,IF(B115="Bucknell",Bucknell!$C$71,IF(B115="Colgate",Colgate!$C$71,IF(B115="Towson",Towson!$C$71,IF(B115="Holy Cross",'Holy Cross'!$C$71,IF(B115="Lafayette",Lafayette!$C$71,IF(B115="Lehigh",Lehigh!$C$71,IF(B115="Navy",Navy!$C$71,0)))))))))))))))))))))))))))))))))))))))))))))))))))))))))))))</f>
        <v>31.371100198295494</v>
      </c>
    </row>
    <row r="116" spans="1:15">
      <c r="A116" t="s">
        <v>439</v>
      </c>
      <c r="B116" t="s">
        <v>16</v>
      </c>
      <c r="C116" t="s">
        <v>435</v>
      </c>
      <c r="D116">
        <v>18</v>
      </c>
      <c r="E116">
        <v>12</v>
      </c>
      <c r="F116">
        <v>30</v>
      </c>
      <c r="G116" s="44">
        <f t="shared" si="6"/>
        <v>4.0909090909090908</v>
      </c>
      <c r="H116" s="44">
        <f t="shared" si="7"/>
        <v>2.7272727272727271</v>
      </c>
      <c r="I116" s="44">
        <f t="shared" si="8"/>
        <v>6.8181818181818175</v>
      </c>
      <c r="J116">
        <f t="shared" si="9"/>
        <v>113</v>
      </c>
      <c r="K116">
        <f>IF(B116="Air Force",'Air Force'!$F$9,IF(B116="Albany",Albany!$F$9,IF(B116="Detroit",Detroit!$F$9,IF(B116="Binghamton",Binghamton!$F$9,IF(B116="Hartford",Hartford!$F$9,IF(B116="Stony Brook",'Stony Brook'!$F$9,IF(B116="UMBC",UMBC!$F$9,IF(B116="Vermont",Vermont!$F$9,IF(B116="Duke",Duke!$F$9,IF(B116="Maryland",Maryland!$F$9,IF(B116="North Carolina",'North Carolina'!$F$9,IF(B116="Virginia",Virginia!$F$9,IF(B116="Georgetown",Georgetown!$F$9,IF(B116="Notre Dame",'Notre Dame'!$F$9,IF(B116="Providence",Providence!$F$9,IF(B116="Rutgers",Rutgers!$F$9,IF(B116="St. Johns",'St. Johns'!$F$9,IF(B116="Syracuse",Syracuse!$F$9,IF(B116="Villanova",Villanova!$F$9,IF(B116="Drexel",Drexel!$F$9,IF(B116="Hofstra",Hofstra!$F$9,IF(B116="Penn State",'Penn State'!$F$9,IF(B116="Delaware",Delaware!$F$9,IF(B116="Massachusetts",Massachusetts!$F$9,IF(B116="Bellarmine",Bellarmine!$F$9,IF(B116="Fairfield",Fairfield!$F$9,IF(B116="Hobart",Hobart!$F$9,IF(B116="Loyola",Loyola!$F$9,IF(B116="Ohio State",'Ohio State'!$F$9,IF(B116="Denver",Denver!$F$9,IF(B116="Johns Hopkins",'Johns Hopkins'!$F$9,IF(B116="Mercer",Mercer!$F$9,IF(B116="Michigan",Michigan!$F$9,IF(B116="Brown",Brown!$F$9,IF(B116="Cornell",Cornell!$F$9,IF(B116="Dartmouth",Dartmouth!$F$9,IF(B116="Harvard",Harvard!$F$9,IF(B116="Pennsylvania",Pennsylvania!$F$9,IF(B116="Princeton",Princeton!$F$9,IF(B116="Yale",Yale!$F$9,IF(B116="Canisius",Canisius!$F$9,IF(B116="Jacksonville",Jacksonville!$F$9,IF(B116="Manhattan",Manhattan!$F$9,IF(B116="Marist",Marist!$F$9,IF(B116="St. Josephs",'St. Josephs'!$F$9,IF(B116="Siena",Siena!$F$9,IF(B116="VMI",VMI!$F$9,IF(B116="Bryant",Bryant!$F$9,IF(B116="Mt. St. Marys",'Mount St. Marys'!$F$9,IF(B116="Quinnipiac",Quinnipiac!$F$9,IF(B116="Robert Morris",'Robert Morris'!$F$9,IF(B116="Sacred Heart",'Sacred Heart'!$F$9,IF(B116="Wagner",Wagner!$F$9,IF(B116="Army",Army!$F$9,IF(B116="Bucknell",Bucknell!$F$9,IF(B116="Colgate",Colgate!$F$9,IF(B116="Towson",Towson!$F$9,IF(B116="Holy Cross",'Holy Cross'!$F$9,IF(B116="Lafayette",Lafayette!$F$9,IF(B116="Lehigh",Lehigh!$F$9,IF(B116="Navy",Navy!$F$9,0)))))))))))))))))))))))))))))))))))))))))))))))))))))))))))))</f>
        <v>440</v>
      </c>
      <c r="L116" s="19">
        <f t="shared" si="10"/>
        <v>7.1144339559840031</v>
      </c>
      <c r="M116">
        <f t="shared" si="11"/>
        <v>101</v>
      </c>
      <c r="N116" s="19">
        <f>'Efficiency Adjustment'!$B$66</f>
        <v>29.429229830436125</v>
      </c>
      <c r="O116" s="19">
        <f>IF(B116="Air Force",'Air Force'!$C$71,IF(B116="Albany",Albany!$C$71,IF(B116="Detroit",Detroit!$C$71,IF(B116="Binghamton",Binghamton!$C$71,IF(B116="Hartford",Hartford!$C$71,IF(B116="Stony Brook",'Stony Brook'!$C$71,IF(B116="UMBC",UMBC!$C$71,IF(B116="Vermont",Vermont!$C$71,IF(B116="Duke",Duke!$C$71,IF(B116="Maryland",Maryland!$C$71,IF(B116="North Carolina",'North Carolina'!$C$71,IF(B116="Virginia",Virginia!$C$71,IF(B116="Georgetown",Georgetown!$C$71,IF(B116="Notre Dame",'Notre Dame'!$C$71,IF(B116="Providence",Providence!$C$71,IF(B116="Rutgers",Rutgers!$C$71,IF(B116="St. Johns",'St. Johns'!$C$71,IF(B116="Syracuse",Syracuse!$C$71,IF(B116="Villanova",Villanova!$C$71,IF(B116="Drexel",Drexel!$C$71,IF(B116="Hofstra",Hofstra!$C$71,IF(B116="Penn State",'Penn State'!$C$71,IF(B116="Delaware",Delaware!$C$71,IF(B116="Massachusetts",Massachusetts!$C$71,IF(B116="Bellarmine",Bellarmine!$C$71,IF(B116="Fairfield",Fairfield!$C$71,IF(B116="Hobart",Hobart!$C$71,IF(B116="Loyola",Loyola!$C$71,IF(B116="Ohio State",'Ohio State'!$C$71,IF(B116="Denver",Denver!$C$71,IF(B116="Johns Hopkins",'Johns Hopkins'!$C$71,IF(B116="Mercer",Mercer!$C$71,IF(B116="Michigan",Michigan!$C$71,IF(B116="Brown",Brown!$C$71,IF(B116="Cornell",Cornell!$C$71,IF(B116="Dartmouth",Dartmouth!$C$71,IF(B116="Harvard",Harvard!$C$71,IF(B116="Pennsylvania",Pennsylvania!$C$71,IF(B116="Princeton",Princeton!$C$71,IF(B116="Yale",Yale!$C$71,IF(B116="Canisius",Canisius!$C$71,IF(B116="Jacksonville",Jacksonville!$C$71,IF(B116="Manhattan",Manhattan!$C$71,IF(B116="Marist",Marist!$C$71,IF(B116="St. Josephs",'St. Josephs'!$C$71,IF(B116="Siena",Siena!$C$71,IF(B116="VMI",VMI!$C$71,IF(B116="Bryant",Bryant!$C$71,IF(B116="Mt. St. Marys",'Mount St. Marys'!$C$71,IF(B116="Quinnipiac",Quinnipiac!$C$71,IF(B116="Robert Morris",'Robert Morris'!$C$71,IF(B116="Sacred Heart",'Sacred Heart'!$C$71,IF(B116="Wagner",Wagner!$C$71,IF(B116="Army",Army!$C$71,IF(B116="Bucknell",Bucknell!$C$71,IF(B116="Colgate",Colgate!$C$71,IF(B116="Towson",Towson!$C$71,IF(B116="Holy Cross",'Holy Cross'!$C$71,IF(B116="Lafayette",Lafayette!$C$71,IF(B116="Lehigh",Lehigh!$C$71,IF(B116="Navy",Navy!$C$71,0)))))))))))))))))))))))))))))))))))))))))))))))))))))))))))))</f>
        <v>28.203767298198354</v>
      </c>
    </row>
    <row r="117" spans="1:15">
      <c r="A117" t="s">
        <v>381</v>
      </c>
      <c r="B117" t="s">
        <v>13</v>
      </c>
      <c r="C117" t="s">
        <v>435</v>
      </c>
      <c r="D117">
        <v>13</v>
      </c>
      <c r="E117">
        <v>11</v>
      </c>
      <c r="F117">
        <v>24</v>
      </c>
      <c r="G117" s="44">
        <f t="shared" si="6"/>
        <v>3.6827195467422094</v>
      </c>
      <c r="H117" s="44">
        <f t="shared" si="7"/>
        <v>3.1161473087818696</v>
      </c>
      <c r="I117" s="44">
        <f t="shared" si="8"/>
        <v>6.7988668555240803</v>
      </c>
      <c r="J117">
        <f t="shared" si="9"/>
        <v>116</v>
      </c>
      <c r="K117">
        <f>IF(B117="Air Force",'Air Force'!$F$9,IF(B117="Albany",Albany!$F$9,IF(B117="Detroit",Detroit!$F$9,IF(B117="Binghamton",Binghamton!$F$9,IF(B117="Hartford",Hartford!$F$9,IF(B117="Stony Brook",'Stony Brook'!$F$9,IF(B117="UMBC",UMBC!$F$9,IF(B117="Vermont",Vermont!$F$9,IF(B117="Duke",Duke!$F$9,IF(B117="Maryland",Maryland!$F$9,IF(B117="North Carolina",'North Carolina'!$F$9,IF(B117="Virginia",Virginia!$F$9,IF(B117="Georgetown",Georgetown!$F$9,IF(B117="Notre Dame",'Notre Dame'!$F$9,IF(B117="Providence",Providence!$F$9,IF(B117="Rutgers",Rutgers!$F$9,IF(B117="St. Johns",'St. Johns'!$F$9,IF(B117="Syracuse",Syracuse!$F$9,IF(B117="Villanova",Villanova!$F$9,IF(B117="Drexel",Drexel!$F$9,IF(B117="Hofstra",Hofstra!$F$9,IF(B117="Penn State",'Penn State'!$F$9,IF(B117="Delaware",Delaware!$F$9,IF(B117="Massachusetts",Massachusetts!$F$9,IF(B117="Bellarmine",Bellarmine!$F$9,IF(B117="Fairfield",Fairfield!$F$9,IF(B117="Hobart",Hobart!$F$9,IF(B117="Loyola",Loyola!$F$9,IF(B117="Ohio State",'Ohio State'!$F$9,IF(B117="Denver",Denver!$F$9,IF(B117="Johns Hopkins",'Johns Hopkins'!$F$9,IF(B117="Mercer",Mercer!$F$9,IF(B117="Michigan",Michigan!$F$9,IF(B117="Brown",Brown!$F$9,IF(B117="Cornell",Cornell!$F$9,IF(B117="Dartmouth",Dartmouth!$F$9,IF(B117="Harvard",Harvard!$F$9,IF(B117="Pennsylvania",Pennsylvania!$F$9,IF(B117="Princeton",Princeton!$F$9,IF(B117="Yale",Yale!$F$9,IF(B117="Canisius",Canisius!$F$9,IF(B117="Jacksonville",Jacksonville!$F$9,IF(B117="Manhattan",Manhattan!$F$9,IF(B117="Marist",Marist!$F$9,IF(B117="St. Josephs",'St. Josephs'!$F$9,IF(B117="Siena",Siena!$F$9,IF(B117="VMI",VMI!$F$9,IF(B117="Bryant",Bryant!$F$9,IF(B117="Mt. St. Marys",'Mount St. Marys'!$F$9,IF(B117="Quinnipiac",Quinnipiac!$F$9,IF(B117="Robert Morris",'Robert Morris'!$F$9,IF(B117="Sacred Heart",'Sacred Heart'!$F$9,IF(B117="Wagner",Wagner!$F$9,IF(B117="Army",Army!$F$9,IF(B117="Bucknell",Bucknell!$F$9,IF(B117="Colgate",Colgate!$F$9,IF(B117="Towson",Towson!$F$9,IF(B117="Holy Cross",'Holy Cross'!$F$9,IF(B117="Lafayette",Lafayette!$F$9,IF(B117="Lehigh",Lehigh!$F$9,IF(B117="Navy",Navy!$F$9,0)))))))))))))))))))))))))))))))))))))))))))))))))))))))))))))</f>
        <v>353</v>
      </c>
      <c r="L117" s="19">
        <f t="shared" si="10"/>
        <v>7.0031947692485677</v>
      </c>
      <c r="M117">
        <f t="shared" si="11"/>
        <v>107</v>
      </c>
      <c r="N117" s="19">
        <f>'Efficiency Adjustment'!$B$66</f>
        <v>29.429229830436125</v>
      </c>
      <c r="O117" s="19">
        <f>IF(B117="Air Force",'Air Force'!$C$71,IF(B117="Albany",Albany!$C$71,IF(B117="Detroit",Detroit!$C$71,IF(B117="Binghamton",Binghamton!$C$71,IF(B117="Hartford",Hartford!$C$71,IF(B117="Stony Brook",'Stony Brook'!$C$71,IF(B117="UMBC",UMBC!$C$71,IF(B117="Vermont",Vermont!$C$71,IF(B117="Duke",Duke!$C$71,IF(B117="Maryland",Maryland!$C$71,IF(B117="North Carolina",'North Carolina'!$C$71,IF(B117="Virginia",Virginia!$C$71,IF(B117="Georgetown",Georgetown!$C$71,IF(B117="Notre Dame",'Notre Dame'!$C$71,IF(B117="Providence",Providence!$C$71,IF(B117="Rutgers",Rutgers!$C$71,IF(B117="St. Johns",'St. Johns'!$C$71,IF(B117="Syracuse",Syracuse!$C$71,IF(B117="Villanova",Villanova!$C$71,IF(B117="Drexel",Drexel!$C$71,IF(B117="Hofstra",Hofstra!$C$71,IF(B117="Penn State",'Penn State'!$C$71,IF(B117="Delaware",Delaware!$C$71,IF(B117="Massachusetts",Massachusetts!$C$71,IF(B117="Bellarmine",Bellarmine!$C$71,IF(B117="Fairfield",Fairfield!$C$71,IF(B117="Hobart",Hobart!$C$71,IF(B117="Loyola",Loyola!$C$71,IF(B117="Ohio State",'Ohio State'!$C$71,IF(B117="Denver",Denver!$C$71,IF(B117="Johns Hopkins",'Johns Hopkins'!$C$71,IF(B117="Mercer",Mercer!$C$71,IF(B117="Michigan",Michigan!$C$71,IF(B117="Brown",Brown!$C$71,IF(B117="Cornell",Cornell!$C$71,IF(B117="Dartmouth",Dartmouth!$C$71,IF(B117="Harvard",Harvard!$C$71,IF(B117="Pennsylvania",Pennsylvania!$C$71,IF(B117="Princeton",Princeton!$C$71,IF(B117="Yale",Yale!$C$71,IF(B117="Canisius",Canisius!$C$71,IF(B117="Jacksonville",Jacksonville!$C$71,IF(B117="Manhattan",Manhattan!$C$71,IF(B117="Marist",Marist!$C$71,IF(B117="St. Josephs",'St. Josephs'!$C$71,IF(B117="Siena",Siena!$C$71,IF(B117="VMI",VMI!$C$71,IF(B117="Bryant",Bryant!$C$71,IF(B117="Mt. St. Marys",'Mount St. Marys'!$C$71,IF(B117="Quinnipiac",Quinnipiac!$C$71,IF(B117="Robert Morris",'Robert Morris'!$C$71,IF(B117="Sacred Heart",'Sacred Heart'!$C$71,IF(B117="Wagner",Wagner!$C$71,IF(B117="Army",Army!$C$71,IF(B117="Bucknell",Bucknell!$C$71,IF(B117="Colgate",Colgate!$C$71,IF(B117="Towson",Towson!$C$71,IF(B117="Holy Cross",'Holy Cross'!$C$71,IF(B117="Lafayette",Lafayette!$C$71,IF(B117="Lehigh",Lehigh!$C$71,IF(B117="Navy",Navy!$C$71,0)))))))))))))))))))))))))))))))))))))))))))))))))))))))))))))</f>
        <v>28.570591261625243</v>
      </c>
    </row>
    <row r="118" spans="1:15">
      <c r="A118" t="s">
        <v>372</v>
      </c>
      <c r="B118" t="s">
        <v>8</v>
      </c>
      <c r="C118" t="s">
        <v>434</v>
      </c>
      <c r="D118">
        <v>6</v>
      </c>
      <c r="E118">
        <v>14</v>
      </c>
      <c r="F118">
        <v>20</v>
      </c>
      <c r="G118" s="44">
        <f t="shared" si="6"/>
        <v>2.214022140221402</v>
      </c>
      <c r="H118" s="44">
        <f t="shared" si="7"/>
        <v>5.1660516605166054</v>
      </c>
      <c r="I118" s="44">
        <f t="shared" si="8"/>
        <v>7.3800738007380069</v>
      </c>
      <c r="J118">
        <f t="shared" si="9"/>
        <v>92</v>
      </c>
      <c r="K118">
        <f>IF(B118="Air Force",'Air Force'!$F$9,IF(B118="Albany",Albany!$F$9,IF(B118="Detroit",Detroit!$F$9,IF(B118="Binghamton",Binghamton!$F$9,IF(B118="Hartford",Hartford!$F$9,IF(B118="Stony Brook",'Stony Brook'!$F$9,IF(B118="UMBC",UMBC!$F$9,IF(B118="Vermont",Vermont!$F$9,IF(B118="Duke",Duke!$F$9,IF(B118="Maryland",Maryland!$F$9,IF(B118="North Carolina",'North Carolina'!$F$9,IF(B118="Virginia",Virginia!$F$9,IF(B118="Georgetown",Georgetown!$F$9,IF(B118="Notre Dame",'Notre Dame'!$F$9,IF(B118="Providence",Providence!$F$9,IF(B118="Rutgers",Rutgers!$F$9,IF(B118="St. Johns",'St. Johns'!$F$9,IF(B118="Syracuse",Syracuse!$F$9,IF(B118="Villanova",Villanova!$F$9,IF(B118="Drexel",Drexel!$F$9,IF(B118="Hofstra",Hofstra!$F$9,IF(B118="Penn State",'Penn State'!$F$9,IF(B118="Delaware",Delaware!$F$9,IF(B118="Massachusetts",Massachusetts!$F$9,IF(B118="Bellarmine",Bellarmine!$F$9,IF(B118="Fairfield",Fairfield!$F$9,IF(B118="Hobart",Hobart!$F$9,IF(B118="Loyola",Loyola!$F$9,IF(B118="Ohio State",'Ohio State'!$F$9,IF(B118="Denver",Denver!$F$9,IF(B118="Johns Hopkins",'Johns Hopkins'!$F$9,IF(B118="Mercer",Mercer!$F$9,IF(B118="Michigan",Michigan!$F$9,IF(B118="Brown",Brown!$F$9,IF(B118="Cornell",Cornell!$F$9,IF(B118="Dartmouth",Dartmouth!$F$9,IF(B118="Harvard",Harvard!$F$9,IF(B118="Pennsylvania",Pennsylvania!$F$9,IF(B118="Princeton",Princeton!$F$9,IF(B118="Yale",Yale!$F$9,IF(B118="Canisius",Canisius!$F$9,IF(B118="Jacksonville",Jacksonville!$F$9,IF(B118="Manhattan",Manhattan!$F$9,IF(B118="Marist",Marist!$F$9,IF(B118="St. Josephs",'St. Josephs'!$F$9,IF(B118="Siena",Siena!$F$9,IF(B118="VMI",VMI!$F$9,IF(B118="Bryant",Bryant!$F$9,IF(B118="Mt. St. Marys",'Mount St. Marys'!$F$9,IF(B118="Quinnipiac",Quinnipiac!$F$9,IF(B118="Robert Morris",'Robert Morris'!$F$9,IF(B118="Sacred Heart",'Sacred Heart'!$F$9,IF(B118="Wagner",Wagner!$F$9,IF(B118="Army",Army!$F$9,IF(B118="Bucknell",Bucknell!$F$9,IF(B118="Colgate",Colgate!$F$9,IF(B118="Towson",Towson!$F$9,IF(B118="Holy Cross",'Holy Cross'!$F$9,IF(B118="Lafayette",Lafayette!$F$9,IF(B118="Lehigh",Lehigh!$F$9,IF(B118="Navy",Navy!$F$9,0)))))))))))))))))))))))))))))))))))))))))))))))))))))))))))))</f>
        <v>271</v>
      </c>
      <c r="L118" s="19">
        <f t="shared" si="10"/>
        <v>6.9558910559868599</v>
      </c>
      <c r="M118">
        <f t="shared" si="11"/>
        <v>109</v>
      </c>
      <c r="N118" s="19">
        <f>'Efficiency Adjustment'!$B$66</f>
        <v>29.429229830436125</v>
      </c>
      <c r="O118" s="19">
        <f>IF(B118="Air Force",'Air Force'!$C$71,IF(B118="Albany",Albany!$C$71,IF(B118="Detroit",Detroit!$C$71,IF(B118="Binghamton",Binghamton!$C$71,IF(B118="Hartford",Hartford!$C$71,IF(B118="Stony Brook",'Stony Brook'!$C$71,IF(B118="UMBC",UMBC!$C$71,IF(B118="Vermont",Vermont!$C$71,IF(B118="Duke",Duke!$C$71,IF(B118="Maryland",Maryland!$C$71,IF(B118="North Carolina",'North Carolina'!$C$71,IF(B118="Virginia",Virginia!$C$71,IF(B118="Georgetown",Georgetown!$C$71,IF(B118="Notre Dame",'Notre Dame'!$C$71,IF(B118="Providence",Providence!$C$71,IF(B118="Rutgers",Rutgers!$C$71,IF(B118="St. Johns",'St. Johns'!$C$71,IF(B118="Syracuse",Syracuse!$C$71,IF(B118="Villanova",Villanova!$C$71,IF(B118="Drexel",Drexel!$C$71,IF(B118="Hofstra",Hofstra!$C$71,IF(B118="Penn State",'Penn State'!$C$71,IF(B118="Delaware",Delaware!$C$71,IF(B118="Massachusetts",Massachusetts!$C$71,IF(B118="Bellarmine",Bellarmine!$C$71,IF(B118="Fairfield",Fairfield!$C$71,IF(B118="Hobart",Hobart!$C$71,IF(B118="Loyola",Loyola!$C$71,IF(B118="Ohio State",'Ohio State'!$C$71,IF(B118="Denver",Denver!$C$71,IF(B118="Johns Hopkins",'Johns Hopkins'!$C$71,IF(B118="Mercer",Mercer!$C$71,IF(B118="Michigan",Michigan!$C$71,IF(B118="Brown",Brown!$C$71,IF(B118="Cornell",Cornell!$C$71,IF(B118="Dartmouth",Dartmouth!$C$71,IF(B118="Harvard",Harvard!$C$71,IF(B118="Pennsylvania",Pennsylvania!$C$71,IF(B118="Princeton",Princeton!$C$71,IF(B118="Yale",Yale!$C$71,IF(B118="Canisius",Canisius!$C$71,IF(B118="Jacksonville",Jacksonville!$C$71,IF(B118="Manhattan",Manhattan!$C$71,IF(B118="Marist",Marist!$C$71,IF(B118="St. Josephs",'St. Josephs'!$C$71,IF(B118="Siena",Siena!$C$71,IF(B118="VMI",VMI!$C$71,IF(B118="Bryant",Bryant!$C$71,IF(B118="Mt. St. Marys",'Mount St. Marys'!$C$71,IF(B118="Quinnipiac",Quinnipiac!$C$71,IF(B118="Robert Morris",'Robert Morris'!$C$71,IF(B118="Sacred Heart",'Sacred Heart'!$C$71,IF(B118="Wagner",Wagner!$C$71,IF(B118="Army",Army!$C$71,IF(B118="Bucknell",Bucknell!$C$71,IF(B118="Colgate",Colgate!$C$71,IF(B118="Towson",Towson!$C$71,IF(B118="Holy Cross",'Holy Cross'!$C$71,IF(B118="Lafayette",Lafayette!$C$71,IF(B118="Lehigh",Lehigh!$C$71,IF(B118="Navy",Navy!$C$71,0)))))))))))))))))))))))))))))))))))))))))))))))))))))))))))))</f>
        <v>31.223877185449318</v>
      </c>
    </row>
    <row r="119" spans="1:15">
      <c r="A119" t="s">
        <v>328</v>
      </c>
      <c r="B119" t="s">
        <v>55</v>
      </c>
      <c r="C119" t="s">
        <v>436</v>
      </c>
      <c r="D119">
        <v>10</v>
      </c>
      <c r="E119">
        <v>14</v>
      </c>
      <c r="F119">
        <v>24</v>
      </c>
      <c r="G119" s="44">
        <f t="shared" si="6"/>
        <v>2.6595744680851063</v>
      </c>
      <c r="H119" s="44">
        <f t="shared" si="7"/>
        <v>3.7234042553191489</v>
      </c>
      <c r="I119" s="44">
        <f t="shared" si="8"/>
        <v>6.3829787234042552</v>
      </c>
      <c r="J119">
        <f t="shared" si="9"/>
        <v>135</v>
      </c>
      <c r="K119">
        <f>IF(B119="Air Force",'Air Force'!$F$9,IF(B119="Albany",Albany!$F$9,IF(B119="Detroit",Detroit!$F$9,IF(B119="Binghamton",Binghamton!$F$9,IF(B119="Hartford",Hartford!$F$9,IF(B119="Stony Brook",'Stony Brook'!$F$9,IF(B119="UMBC",UMBC!$F$9,IF(B119="Vermont",Vermont!$F$9,IF(B119="Duke",Duke!$F$9,IF(B119="Maryland",Maryland!$F$9,IF(B119="North Carolina",'North Carolina'!$F$9,IF(B119="Virginia",Virginia!$F$9,IF(B119="Georgetown",Georgetown!$F$9,IF(B119="Notre Dame",'Notre Dame'!$F$9,IF(B119="Providence",Providence!$F$9,IF(B119="Rutgers",Rutgers!$F$9,IF(B119="St. Johns",'St. Johns'!$F$9,IF(B119="Syracuse",Syracuse!$F$9,IF(B119="Villanova",Villanova!$F$9,IF(B119="Drexel",Drexel!$F$9,IF(B119="Hofstra",Hofstra!$F$9,IF(B119="Penn State",'Penn State'!$F$9,IF(B119="Delaware",Delaware!$F$9,IF(B119="Massachusetts",Massachusetts!$F$9,IF(B119="Bellarmine",Bellarmine!$F$9,IF(B119="Fairfield",Fairfield!$F$9,IF(B119="Hobart",Hobart!$F$9,IF(B119="Loyola",Loyola!$F$9,IF(B119="Ohio State",'Ohio State'!$F$9,IF(B119="Denver",Denver!$F$9,IF(B119="Johns Hopkins",'Johns Hopkins'!$F$9,IF(B119="Mercer",Mercer!$F$9,IF(B119="Michigan",Michigan!$F$9,IF(B119="Brown",Brown!$F$9,IF(B119="Cornell",Cornell!$F$9,IF(B119="Dartmouth",Dartmouth!$F$9,IF(B119="Harvard",Harvard!$F$9,IF(B119="Pennsylvania",Pennsylvania!$F$9,IF(B119="Princeton",Princeton!$F$9,IF(B119="Yale",Yale!$F$9,IF(B119="Canisius",Canisius!$F$9,IF(B119="Jacksonville",Jacksonville!$F$9,IF(B119="Manhattan",Manhattan!$F$9,IF(B119="Marist",Marist!$F$9,IF(B119="St. Josephs",'St. Josephs'!$F$9,IF(B119="Siena",Siena!$F$9,IF(B119="VMI",VMI!$F$9,IF(B119="Bryant",Bryant!$F$9,IF(B119="Mt. St. Marys",'Mount St. Marys'!$F$9,IF(B119="Quinnipiac",Quinnipiac!$F$9,IF(B119="Robert Morris",'Robert Morris'!$F$9,IF(B119="Sacred Heart",'Sacred Heart'!$F$9,IF(B119="Wagner",Wagner!$F$9,IF(B119="Army",Army!$F$9,IF(B119="Bucknell",Bucknell!$F$9,IF(B119="Colgate",Colgate!$F$9,IF(B119="Towson",Towson!$F$9,IF(B119="Holy Cross",'Holy Cross'!$F$9,IF(B119="Lafayette",Lafayette!$F$9,IF(B119="Lehigh",Lehigh!$F$9,IF(B119="Navy",Navy!$F$9,0)))))))))))))))))))))))))))))))))))))))))))))))))))))))))))))</f>
        <v>376</v>
      </c>
      <c r="L119" s="19">
        <f t="shared" si="10"/>
        <v>6.9765251642086872</v>
      </c>
      <c r="M119">
        <f t="shared" si="11"/>
        <v>108</v>
      </c>
      <c r="N119" s="19">
        <f>'Efficiency Adjustment'!$B$66</f>
        <v>29.429229830436125</v>
      </c>
      <c r="O119" s="19">
        <f>IF(B119="Air Force",'Air Force'!$C$71,IF(B119="Albany",Albany!$C$71,IF(B119="Detroit",Detroit!$C$71,IF(B119="Binghamton",Binghamton!$C$71,IF(B119="Hartford",Hartford!$C$71,IF(B119="Stony Brook",'Stony Brook'!$C$71,IF(B119="UMBC",UMBC!$C$71,IF(B119="Vermont",Vermont!$C$71,IF(B119="Duke",Duke!$C$71,IF(B119="Maryland",Maryland!$C$71,IF(B119="North Carolina",'North Carolina'!$C$71,IF(B119="Virginia",Virginia!$C$71,IF(B119="Georgetown",Georgetown!$C$71,IF(B119="Notre Dame",'Notre Dame'!$C$71,IF(B119="Providence",Providence!$C$71,IF(B119="Rutgers",Rutgers!$C$71,IF(B119="St. Johns",'St. Johns'!$C$71,IF(B119="Syracuse",Syracuse!$C$71,IF(B119="Villanova",Villanova!$C$71,IF(B119="Drexel",Drexel!$C$71,IF(B119="Hofstra",Hofstra!$C$71,IF(B119="Penn State",'Penn State'!$C$71,IF(B119="Delaware",Delaware!$C$71,IF(B119="Massachusetts",Massachusetts!$C$71,IF(B119="Bellarmine",Bellarmine!$C$71,IF(B119="Fairfield",Fairfield!$C$71,IF(B119="Hobart",Hobart!$C$71,IF(B119="Loyola",Loyola!$C$71,IF(B119="Ohio State",'Ohio State'!$C$71,IF(B119="Denver",Denver!$C$71,IF(B119="Johns Hopkins",'Johns Hopkins'!$C$71,IF(B119="Mercer",Mercer!$C$71,IF(B119="Michigan",Michigan!$C$71,IF(B119="Brown",Brown!$C$71,IF(B119="Cornell",Cornell!$C$71,IF(B119="Dartmouth",Dartmouth!$C$71,IF(B119="Harvard",Harvard!$C$71,IF(B119="Pennsylvania",Pennsylvania!$C$71,IF(B119="Princeton",Princeton!$C$71,IF(B119="Yale",Yale!$C$71,IF(B119="Canisius",Canisius!$C$71,IF(B119="Jacksonville",Jacksonville!$C$71,IF(B119="Manhattan",Manhattan!$C$71,IF(B119="Marist",Marist!$C$71,IF(B119="St. Josephs",'St. Josephs'!$C$71,IF(B119="Siena",Siena!$C$71,IF(B119="VMI",VMI!$C$71,IF(B119="Bryant",Bryant!$C$71,IF(B119="Mt. St. Marys",'Mount St. Marys'!$C$71,IF(B119="Quinnipiac",Quinnipiac!$C$71,IF(B119="Robert Morris",'Robert Morris'!$C$71,IF(B119="Sacred Heart",'Sacred Heart'!$C$71,IF(B119="Wagner",Wagner!$C$71,IF(B119="Army",Army!$C$71,IF(B119="Bucknell",Bucknell!$C$71,IF(B119="Colgate",Colgate!$C$71,IF(B119="Towson",Towson!$C$71,IF(B119="Holy Cross",'Holy Cross'!$C$71,IF(B119="Lafayette",Lafayette!$C$71,IF(B119="Lehigh",Lehigh!$C$71,IF(B119="Navy",Navy!$C$71,0)))))))))))))))))))))))))))))))))))))))))))))))))))))))))))))</f>
        <v>26.925459800180349</v>
      </c>
    </row>
    <row r="120" spans="1:15">
      <c r="A120" t="s">
        <v>425</v>
      </c>
      <c r="B120" t="s">
        <v>192</v>
      </c>
      <c r="C120" t="s">
        <v>436</v>
      </c>
      <c r="D120">
        <v>14</v>
      </c>
      <c r="E120">
        <v>8</v>
      </c>
      <c r="F120">
        <v>22</v>
      </c>
      <c r="G120" s="44">
        <f t="shared" si="6"/>
        <v>4.1666666666666661</v>
      </c>
      <c r="H120" s="44">
        <f t="shared" si="7"/>
        <v>2.3809523809523809</v>
      </c>
      <c r="I120" s="44">
        <f t="shared" si="8"/>
        <v>6.5476190476190483</v>
      </c>
      <c r="J120">
        <f t="shared" si="9"/>
        <v>123</v>
      </c>
      <c r="K120">
        <f>IF(B120="Air Force",'Air Force'!$F$9,IF(B120="Albany",Albany!$F$9,IF(B120="Detroit",Detroit!$F$9,IF(B120="Binghamton",Binghamton!$F$9,IF(B120="Hartford",Hartford!$F$9,IF(B120="Stony Brook",'Stony Brook'!$F$9,IF(B120="UMBC",UMBC!$F$9,IF(B120="Vermont",Vermont!$F$9,IF(B120="Duke",Duke!$F$9,IF(B120="Maryland",Maryland!$F$9,IF(B120="North Carolina",'North Carolina'!$F$9,IF(B120="Virginia",Virginia!$F$9,IF(B120="Georgetown",Georgetown!$F$9,IF(B120="Notre Dame",'Notre Dame'!$F$9,IF(B120="Providence",Providence!$F$9,IF(B120="Rutgers",Rutgers!$F$9,IF(B120="St. Johns",'St. Johns'!$F$9,IF(B120="Syracuse",Syracuse!$F$9,IF(B120="Villanova",Villanova!$F$9,IF(B120="Drexel",Drexel!$F$9,IF(B120="Hofstra",Hofstra!$F$9,IF(B120="Penn State",'Penn State'!$F$9,IF(B120="Delaware",Delaware!$F$9,IF(B120="Massachusetts",Massachusetts!$F$9,IF(B120="Bellarmine",Bellarmine!$F$9,IF(B120="Fairfield",Fairfield!$F$9,IF(B120="Hobart",Hobart!$F$9,IF(B120="Loyola",Loyola!$F$9,IF(B120="Ohio State",'Ohio State'!$F$9,IF(B120="Denver",Denver!$F$9,IF(B120="Johns Hopkins",'Johns Hopkins'!$F$9,IF(B120="Mercer",Mercer!$F$9,IF(B120="Michigan",Michigan!$F$9,IF(B120="Brown",Brown!$F$9,IF(B120="Cornell",Cornell!$F$9,IF(B120="Dartmouth",Dartmouth!$F$9,IF(B120="Harvard",Harvard!$F$9,IF(B120="Pennsylvania",Pennsylvania!$F$9,IF(B120="Princeton",Princeton!$F$9,IF(B120="Yale",Yale!$F$9,IF(B120="Canisius",Canisius!$F$9,IF(B120="Jacksonville",Jacksonville!$F$9,IF(B120="Manhattan",Manhattan!$F$9,IF(B120="Marist",Marist!$F$9,IF(B120="St. Josephs",'St. Josephs'!$F$9,IF(B120="Siena",Siena!$F$9,IF(B120="VMI",VMI!$F$9,IF(B120="Bryant",Bryant!$F$9,IF(B120="Mt. St. Marys",'Mount St. Marys'!$F$9,IF(B120="Quinnipiac",Quinnipiac!$F$9,IF(B120="Robert Morris",'Robert Morris'!$F$9,IF(B120="Sacred Heart",'Sacred Heart'!$F$9,IF(B120="Wagner",Wagner!$F$9,IF(B120="Army",Army!$F$9,IF(B120="Bucknell",Bucknell!$F$9,IF(B120="Colgate",Colgate!$F$9,IF(B120="Towson",Towson!$F$9,IF(B120="Holy Cross",'Holy Cross'!$F$9,IF(B120="Lafayette",Lafayette!$F$9,IF(B120="Lehigh",Lehigh!$F$9,IF(B120="Navy",Navy!$F$9,0)))))))))))))))))))))))))))))))))))))))))))))))))))))))))))))</f>
        <v>336</v>
      </c>
      <c r="L120" s="19">
        <f t="shared" si="10"/>
        <v>6.7677414895391372</v>
      </c>
      <c r="M120">
        <f t="shared" si="11"/>
        <v>115</v>
      </c>
      <c r="N120" s="19">
        <f>'Efficiency Adjustment'!$B$66</f>
        <v>29.429229830436125</v>
      </c>
      <c r="O120" s="19">
        <f>IF(B120="Air Force",'Air Force'!$C$71,IF(B120="Albany",Albany!$C$71,IF(B120="Detroit",Detroit!$C$71,IF(B120="Binghamton",Binghamton!$C$71,IF(B120="Hartford",Hartford!$C$71,IF(B120="Stony Brook",'Stony Brook'!$C$71,IF(B120="UMBC",UMBC!$C$71,IF(B120="Vermont",Vermont!$C$71,IF(B120="Duke",Duke!$C$71,IF(B120="Maryland",Maryland!$C$71,IF(B120="North Carolina",'North Carolina'!$C$71,IF(B120="Virginia",Virginia!$C$71,IF(B120="Georgetown",Georgetown!$C$71,IF(B120="Notre Dame",'Notre Dame'!$C$71,IF(B120="Providence",Providence!$C$71,IF(B120="Rutgers",Rutgers!$C$71,IF(B120="St. Johns",'St. Johns'!$C$71,IF(B120="Syracuse",Syracuse!$C$71,IF(B120="Villanova",Villanova!$C$71,IF(B120="Drexel",Drexel!$C$71,IF(B120="Hofstra",Hofstra!$C$71,IF(B120="Penn State",'Penn State'!$C$71,IF(B120="Delaware",Delaware!$C$71,IF(B120="Massachusetts",Massachusetts!$C$71,IF(B120="Bellarmine",Bellarmine!$C$71,IF(B120="Fairfield",Fairfield!$C$71,IF(B120="Hobart",Hobart!$C$71,IF(B120="Loyola",Loyola!$C$71,IF(B120="Ohio State",'Ohio State'!$C$71,IF(B120="Denver",Denver!$C$71,IF(B120="Johns Hopkins",'Johns Hopkins'!$C$71,IF(B120="Mercer",Mercer!$C$71,IF(B120="Michigan",Michigan!$C$71,IF(B120="Brown",Brown!$C$71,IF(B120="Cornell",Cornell!$C$71,IF(B120="Dartmouth",Dartmouth!$C$71,IF(B120="Harvard",Harvard!$C$71,IF(B120="Pennsylvania",Pennsylvania!$C$71,IF(B120="Princeton",Princeton!$C$71,IF(B120="Yale",Yale!$C$71,IF(B120="Canisius",Canisius!$C$71,IF(B120="Jacksonville",Jacksonville!$C$71,IF(B120="Manhattan",Manhattan!$C$71,IF(B120="Marist",Marist!$C$71,IF(B120="St. Josephs",'St. Josephs'!$C$71,IF(B120="Siena",Siena!$C$71,IF(B120="VMI",VMI!$C$71,IF(B120="Bryant",Bryant!$C$71,IF(B120="Mt. St. Marys",'Mount St. Marys'!$C$71,IF(B120="Quinnipiac",Quinnipiac!$C$71,IF(B120="Robert Morris",'Robert Morris'!$C$71,IF(B120="Sacred Heart",'Sacred Heart'!$C$71,IF(B120="Wagner",Wagner!$C$71,IF(B120="Army",Army!$C$71,IF(B120="Bucknell",Bucknell!$C$71,IF(B120="Colgate",Colgate!$C$71,IF(B120="Towson",Towson!$C$71,IF(B120="Holy Cross",'Holy Cross'!$C$71,IF(B120="Lafayette",Lafayette!$C$71,IF(B120="Lehigh",Lehigh!$C$71,IF(B120="Navy",Navy!$C$71,0)))))))))))))))))))))))))))))))))))))))))))))))))))))))))))))</f>
        <v>28.472036955366029</v>
      </c>
    </row>
    <row r="121" spans="1:15">
      <c r="A121" t="s">
        <v>473</v>
      </c>
      <c r="B121" t="s">
        <v>15</v>
      </c>
      <c r="C121" t="s">
        <v>437</v>
      </c>
      <c r="D121">
        <v>16</v>
      </c>
      <c r="E121">
        <v>5</v>
      </c>
      <c r="F121">
        <v>21</v>
      </c>
      <c r="G121" s="44">
        <f t="shared" si="6"/>
        <v>4.9535603715170282</v>
      </c>
      <c r="H121" s="44">
        <f t="shared" si="7"/>
        <v>1.5479876160990713</v>
      </c>
      <c r="I121" s="44">
        <f t="shared" si="8"/>
        <v>6.5015479876160995</v>
      </c>
      <c r="J121">
        <f t="shared" si="9"/>
        <v>128</v>
      </c>
      <c r="K121">
        <f>IF(B121="Air Force",'Air Force'!$F$9,IF(B121="Albany",Albany!$F$9,IF(B121="Detroit",Detroit!$F$9,IF(B121="Binghamton",Binghamton!$F$9,IF(B121="Hartford",Hartford!$F$9,IF(B121="Stony Brook",'Stony Brook'!$F$9,IF(B121="UMBC",UMBC!$F$9,IF(B121="Vermont",Vermont!$F$9,IF(B121="Duke",Duke!$F$9,IF(B121="Maryland",Maryland!$F$9,IF(B121="North Carolina",'North Carolina'!$F$9,IF(B121="Virginia",Virginia!$F$9,IF(B121="Georgetown",Georgetown!$F$9,IF(B121="Notre Dame",'Notre Dame'!$F$9,IF(B121="Providence",Providence!$F$9,IF(B121="Rutgers",Rutgers!$F$9,IF(B121="St. Johns",'St. Johns'!$F$9,IF(B121="Syracuse",Syracuse!$F$9,IF(B121="Villanova",Villanova!$F$9,IF(B121="Drexel",Drexel!$F$9,IF(B121="Hofstra",Hofstra!$F$9,IF(B121="Penn State",'Penn State'!$F$9,IF(B121="Delaware",Delaware!$F$9,IF(B121="Massachusetts",Massachusetts!$F$9,IF(B121="Bellarmine",Bellarmine!$F$9,IF(B121="Fairfield",Fairfield!$F$9,IF(B121="Hobart",Hobart!$F$9,IF(B121="Loyola",Loyola!$F$9,IF(B121="Ohio State",'Ohio State'!$F$9,IF(B121="Denver",Denver!$F$9,IF(B121="Johns Hopkins",'Johns Hopkins'!$F$9,IF(B121="Mercer",Mercer!$F$9,IF(B121="Michigan",Michigan!$F$9,IF(B121="Brown",Brown!$F$9,IF(B121="Cornell",Cornell!$F$9,IF(B121="Dartmouth",Dartmouth!$F$9,IF(B121="Harvard",Harvard!$F$9,IF(B121="Pennsylvania",Pennsylvania!$F$9,IF(B121="Princeton",Princeton!$F$9,IF(B121="Yale",Yale!$F$9,IF(B121="Canisius",Canisius!$F$9,IF(B121="Jacksonville",Jacksonville!$F$9,IF(B121="Manhattan",Manhattan!$F$9,IF(B121="Marist",Marist!$F$9,IF(B121="St. Josephs",'St. Josephs'!$F$9,IF(B121="Siena",Siena!$F$9,IF(B121="VMI",VMI!$F$9,IF(B121="Bryant",Bryant!$F$9,IF(B121="Mt. St. Marys",'Mount St. Marys'!$F$9,IF(B121="Quinnipiac",Quinnipiac!$F$9,IF(B121="Robert Morris",'Robert Morris'!$F$9,IF(B121="Sacred Heart",'Sacred Heart'!$F$9,IF(B121="Wagner",Wagner!$F$9,IF(B121="Army",Army!$F$9,IF(B121="Bucknell",Bucknell!$F$9,IF(B121="Colgate",Colgate!$F$9,IF(B121="Towson",Towson!$F$9,IF(B121="Holy Cross",'Holy Cross'!$F$9,IF(B121="Lafayette",Lafayette!$F$9,IF(B121="Lehigh",Lehigh!$F$9,IF(B121="Navy",Navy!$F$9,0)))))))))))))))))))))))))))))))))))))))))))))))))))))))))))))</f>
        <v>323</v>
      </c>
      <c r="L121" s="19">
        <f t="shared" si="10"/>
        <v>6.8384179662969231</v>
      </c>
      <c r="M121">
        <f t="shared" si="11"/>
        <v>111</v>
      </c>
      <c r="N121" s="19">
        <f>'Efficiency Adjustment'!$B$66</f>
        <v>29.429229830436125</v>
      </c>
      <c r="O121" s="19">
        <f>IF(B121="Air Force",'Air Force'!$C$71,IF(B121="Albany",Albany!$C$71,IF(B121="Detroit",Detroit!$C$71,IF(B121="Binghamton",Binghamton!$C$71,IF(B121="Hartford",Hartford!$C$71,IF(B121="Stony Brook",'Stony Brook'!$C$71,IF(B121="UMBC",UMBC!$C$71,IF(B121="Vermont",Vermont!$C$71,IF(B121="Duke",Duke!$C$71,IF(B121="Maryland",Maryland!$C$71,IF(B121="North Carolina",'North Carolina'!$C$71,IF(B121="Virginia",Virginia!$C$71,IF(B121="Georgetown",Georgetown!$C$71,IF(B121="Notre Dame",'Notre Dame'!$C$71,IF(B121="Providence",Providence!$C$71,IF(B121="Rutgers",Rutgers!$C$71,IF(B121="St. Johns",'St. Johns'!$C$71,IF(B121="Syracuse",Syracuse!$C$71,IF(B121="Villanova",Villanova!$C$71,IF(B121="Drexel",Drexel!$C$71,IF(B121="Hofstra",Hofstra!$C$71,IF(B121="Penn State",'Penn State'!$C$71,IF(B121="Delaware",Delaware!$C$71,IF(B121="Massachusetts",Massachusetts!$C$71,IF(B121="Bellarmine",Bellarmine!$C$71,IF(B121="Fairfield",Fairfield!$C$71,IF(B121="Hobart",Hobart!$C$71,IF(B121="Loyola",Loyola!$C$71,IF(B121="Ohio State",'Ohio State'!$C$71,IF(B121="Denver",Denver!$C$71,IF(B121="Johns Hopkins",'Johns Hopkins'!$C$71,IF(B121="Mercer",Mercer!$C$71,IF(B121="Michigan",Michigan!$C$71,IF(B121="Brown",Brown!$C$71,IF(B121="Cornell",Cornell!$C$71,IF(B121="Dartmouth",Dartmouth!$C$71,IF(B121="Harvard",Harvard!$C$71,IF(B121="Pennsylvania",Pennsylvania!$C$71,IF(B121="Princeton",Princeton!$C$71,IF(B121="Yale",Yale!$C$71,IF(B121="Canisius",Canisius!$C$71,IF(B121="Jacksonville",Jacksonville!$C$71,IF(B121="Manhattan",Manhattan!$C$71,IF(B121="Marist",Marist!$C$71,IF(B121="St. Josephs",'St. Josephs'!$C$71,IF(B121="Siena",Siena!$C$71,IF(B121="VMI",VMI!$C$71,IF(B121="Bryant",Bryant!$C$71,IF(B121="Mt. St. Marys",'Mount St. Marys'!$C$71,IF(B121="Quinnipiac",Quinnipiac!$C$71,IF(B121="Robert Morris",'Robert Morris'!$C$71,IF(B121="Sacred Heart",'Sacred Heart'!$C$71,IF(B121="Wagner",Wagner!$C$71,IF(B121="Army",Army!$C$71,IF(B121="Bucknell",Bucknell!$C$71,IF(B121="Colgate",Colgate!$C$71,IF(B121="Towson",Towson!$C$71,IF(B121="Holy Cross",'Holy Cross'!$C$71,IF(B121="Lafayette",Lafayette!$C$71,IF(B121="Lehigh",Lehigh!$C$71,IF(B121="Navy",Navy!$C$71,0)))))))))))))))))))))))))))))))))))))))))))))))))))))))))))))</f>
        <v>27.97950504402613</v>
      </c>
    </row>
    <row r="122" spans="1:15">
      <c r="A122" t="s">
        <v>330</v>
      </c>
      <c r="B122" t="s">
        <v>59</v>
      </c>
      <c r="C122" t="s">
        <v>435</v>
      </c>
      <c r="D122">
        <v>15</v>
      </c>
      <c r="E122">
        <v>7</v>
      </c>
      <c r="F122">
        <v>22</v>
      </c>
      <c r="G122" s="44">
        <f t="shared" si="6"/>
        <v>4.4776119402985071</v>
      </c>
      <c r="H122" s="44">
        <f t="shared" si="7"/>
        <v>2.0895522388059704</v>
      </c>
      <c r="I122" s="44">
        <f t="shared" si="8"/>
        <v>6.567164179104477</v>
      </c>
      <c r="J122">
        <f t="shared" si="9"/>
        <v>121</v>
      </c>
      <c r="K122">
        <f>IF(B122="Air Force",'Air Force'!$F$9,IF(B122="Albany",Albany!$F$9,IF(B122="Detroit",Detroit!$F$9,IF(B122="Binghamton",Binghamton!$F$9,IF(B122="Hartford",Hartford!$F$9,IF(B122="Stony Brook",'Stony Brook'!$F$9,IF(B122="UMBC",UMBC!$F$9,IF(B122="Vermont",Vermont!$F$9,IF(B122="Duke",Duke!$F$9,IF(B122="Maryland",Maryland!$F$9,IF(B122="North Carolina",'North Carolina'!$F$9,IF(B122="Virginia",Virginia!$F$9,IF(B122="Georgetown",Georgetown!$F$9,IF(B122="Notre Dame",'Notre Dame'!$F$9,IF(B122="Providence",Providence!$F$9,IF(B122="Rutgers",Rutgers!$F$9,IF(B122="St. Johns",'St. Johns'!$F$9,IF(B122="Syracuse",Syracuse!$F$9,IF(B122="Villanova",Villanova!$F$9,IF(B122="Drexel",Drexel!$F$9,IF(B122="Hofstra",Hofstra!$F$9,IF(B122="Penn State",'Penn State'!$F$9,IF(B122="Delaware",Delaware!$F$9,IF(B122="Massachusetts",Massachusetts!$F$9,IF(B122="Bellarmine",Bellarmine!$F$9,IF(B122="Fairfield",Fairfield!$F$9,IF(B122="Hobart",Hobart!$F$9,IF(B122="Loyola",Loyola!$F$9,IF(B122="Ohio State",'Ohio State'!$F$9,IF(B122="Denver",Denver!$F$9,IF(B122="Johns Hopkins",'Johns Hopkins'!$F$9,IF(B122="Mercer",Mercer!$F$9,IF(B122="Michigan",Michigan!$F$9,IF(B122="Brown",Brown!$F$9,IF(B122="Cornell",Cornell!$F$9,IF(B122="Dartmouth",Dartmouth!$F$9,IF(B122="Harvard",Harvard!$F$9,IF(B122="Pennsylvania",Pennsylvania!$F$9,IF(B122="Princeton",Princeton!$F$9,IF(B122="Yale",Yale!$F$9,IF(B122="Canisius",Canisius!$F$9,IF(B122="Jacksonville",Jacksonville!$F$9,IF(B122="Manhattan",Manhattan!$F$9,IF(B122="Marist",Marist!$F$9,IF(B122="St. Josephs",'St. Josephs'!$F$9,IF(B122="Siena",Siena!$F$9,IF(B122="VMI",VMI!$F$9,IF(B122="Bryant",Bryant!$F$9,IF(B122="Mt. St. Marys",'Mount St. Marys'!$F$9,IF(B122="Quinnipiac",Quinnipiac!$F$9,IF(B122="Robert Morris",'Robert Morris'!$F$9,IF(B122="Sacred Heart",'Sacred Heart'!$F$9,IF(B122="Wagner",Wagner!$F$9,IF(B122="Army",Army!$F$9,IF(B122="Bucknell",Bucknell!$F$9,IF(B122="Colgate",Colgate!$F$9,IF(B122="Towson",Towson!$F$9,IF(B122="Holy Cross",'Holy Cross'!$F$9,IF(B122="Lafayette",Lafayette!$F$9,IF(B122="Lehigh",Lehigh!$F$9,IF(B122="Navy",Navy!$F$9,0)))))))))))))))))))))))))))))))))))))))))))))))))))))))))))))</f>
        <v>335</v>
      </c>
      <c r="L122" s="19">
        <f t="shared" si="10"/>
        <v>6.7971426212577057</v>
      </c>
      <c r="M122">
        <f t="shared" si="11"/>
        <v>113</v>
      </c>
      <c r="N122" s="19">
        <f>'Efficiency Adjustment'!$B$66</f>
        <v>29.429229830436125</v>
      </c>
      <c r="O122" s="19">
        <f>IF(B122="Air Force",'Air Force'!$C$71,IF(B122="Albany",Albany!$C$71,IF(B122="Detroit",Detroit!$C$71,IF(B122="Binghamton",Binghamton!$C$71,IF(B122="Hartford",Hartford!$C$71,IF(B122="Stony Brook",'Stony Brook'!$C$71,IF(B122="UMBC",UMBC!$C$71,IF(B122="Vermont",Vermont!$C$71,IF(B122="Duke",Duke!$C$71,IF(B122="Maryland",Maryland!$C$71,IF(B122="North Carolina",'North Carolina'!$C$71,IF(B122="Virginia",Virginia!$C$71,IF(B122="Georgetown",Georgetown!$C$71,IF(B122="Notre Dame",'Notre Dame'!$C$71,IF(B122="Providence",Providence!$C$71,IF(B122="Rutgers",Rutgers!$C$71,IF(B122="St. Johns",'St. Johns'!$C$71,IF(B122="Syracuse",Syracuse!$C$71,IF(B122="Villanova",Villanova!$C$71,IF(B122="Drexel",Drexel!$C$71,IF(B122="Hofstra",Hofstra!$C$71,IF(B122="Penn State",'Penn State'!$C$71,IF(B122="Delaware",Delaware!$C$71,IF(B122="Massachusetts",Massachusetts!$C$71,IF(B122="Bellarmine",Bellarmine!$C$71,IF(B122="Fairfield",Fairfield!$C$71,IF(B122="Hobart",Hobart!$C$71,IF(B122="Loyola",Loyola!$C$71,IF(B122="Ohio State",'Ohio State'!$C$71,IF(B122="Denver",Denver!$C$71,IF(B122="Johns Hopkins",'Johns Hopkins'!$C$71,IF(B122="Mercer",Mercer!$C$71,IF(B122="Michigan",Michigan!$C$71,IF(B122="Brown",Brown!$C$71,IF(B122="Cornell",Cornell!$C$71,IF(B122="Dartmouth",Dartmouth!$C$71,IF(B122="Harvard",Harvard!$C$71,IF(B122="Pennsylvania",Pennsylvania!$C$71,IF(B122="Princeton",Princeton!$C$71,IF(B122="Yale",Yale!$C$71,IF(B122="Canisius",Canisius!$C$71,IF(B122="Jacksonville",Jacksonville!$C$71,IF(B122="Manhattan",Manhattan!$C$71,IF(B122="Marist",Marist!$C$71,IF(B122="St. Josephs",'St. Josephs'!$C$71,IF(B122="Siena",Siena!$C$71,IF(B122="VMI",VMI!$C$71,IF(B122="Bryant",Bryant!$C$71,IF(B122="Mt. St. Marys",'Mount St. Marys'!$C$71,IF(B122="Quinnipiac",Quinnipiac!$C$71,IF(B122="Robert Morris",'Robert Morris'!$C$71,IF(B122="Sacred Heart",'Sacred Heart'!$C$71,IF(B122="Wagner",Wagner!$C$71,IF(B122="Army",Army!$C$71,IF(B122="Bucknell",Bucknell!$C$71,IF(B122="Colgate",Colgate!$C$71,IF(B122="Towson",Towson!$C$71,IF(B122="Holy Cross",'Holy Cross'!$C$71,IF(B122="Lafayette",Lafayette!$C$71,IF(B122="Lehigh",Lehigh!$C$71,IF(B122="Navy",Navy!$C$71,0)))))))))))))))))))))))))))))))))))))))))))))))))))))))))))))</f>
        <v>28.43350430174026</v>
      </c>
    </row>
    <row r="123" spans="1:15">
      <c r="A123" t="s">
        <v>309</v>
      </c>
      <c r="B123" t="s">
        <v>52</v>
      </c>
      <c r="C123" t="s">
        <v>437</v>
      </c>
      <c r="D123">
        <v>14</v>
      </c>
      <c r="E123">
        <v>9</v>
      </c>
      <c r="F123">
        <v>23</v>
      </c>
      <c r="G123" s="44">
        <f t="shared" si="6"/>
        <v>3.943661971830986</v>
      </c>
      <c r="H123" s="44">
        <f t="shared" si="7"/>
        <v>2.535211267605634</v>
      </c>
      <c r="I123" s="44">
        <f t="shared" si="8"/>
        <v>6.4788732394366191</v>
      </c>
      <c r="J123">
        <f t="shared" si="9"/>
        <v>130</v>
      </c>
      <c r="K123">
        <f>IF(B123="Air Force",'Air Force'!$F$9,IF(B123="Albany",Albany!$F$9,IF(B123="Detroit",Detroit!$F$9,IF(B123="Binghamton",Binghamton!$F$9,IF(B123="Hartford",Hartford!$F$9,IF(B123="Stony Brook",'Stony Brook'!$F$9,IF(B123="UMBC",UMBC!$F$9,IF(B123="Vermont",Vermont!$F$9,IF(B123="Duke",Duke!$F$9,IF(B123="Maryland",Maryland!$F$9,IF(B123="North Carolina",'North Carolina'!$F$9,IF(B123="Virginia",Virginia!$F$9,IF(B123="Georgetown",Georgetown!$F$9,IF(B123="Notre Dame",'Notre Dame'!$F$9,IF(B123="Providence",Providence!$F$9,IF(B123="Rutgers",Rutgers!$F$9,IF(B123="St. Johns",'St. Johns'!$F$9,IF(B123="Syracuse",Syracuse!$F$9,IF(B123="Villanova",Villanova!$F$9,IF(B123="Drexel",Drexel!$F$9,IF(B123="Hofstra",Hofstra!$F$9,IF(B123="Penn State",'Penn State'!$F$9,IF(B123="Delaware",Delaware!$F$9,IF(B123="Massachusetts",Massachusetts!$F$9,IF(B123="Bellarmine",Bellarmine!$F$9,IF(B123="Fairfield",Fairfield!$F$9,IF(B123="Hobart",Hobart!$F$9,IF(B123="Loyola",Loyola!$F$9,IF(B123="Ohio State",'Ohio State'!$F$9,IF(B123="Denver",Denver!$F$9,IF(B123="Johns Hopkins",'Johns Hopkins'!$F$9,IF(B123="Mercer",Mercer!$F$9,IF(B123="Michigan",Michigan!$F$9,IF(B123="Brown",Brown!$F$9,IF(B123="Cornell",Cornell!$F$9,IF(B123="Dartmouth",Dartmouth!$F$9,IF(B123="Harvard",Harvard!$F$9,IF(B123="Pennsylvania",Pennsylvania!$F$9,IF(B123="Princeton",Princeton!$F$9,IF(B123="Yale",Yale!$F$9,IF(B123="Canisius",Canisius!$F$9,IF(B123="Jacksonville",Jacksonville!$F$9,IF(B123="Manhattan",Manhattan!$F$9,IF(B123="Marist",Marist!$F$9,IF(B123="St. Josephs",'St. Josephs'!$F$9,IF(B123="Siena",Siena!$F$9,IF(B123="VMI",VMI!$F$9,IF(B123="Bryant",Bryant!$F$9,IF(B123="Mt. St. Marys",'Mount St. Marys'!$F$9,IF(B123="Quinnipiac",Quinnipiac!$F$9,IF(B123="Robert Morris",'Robert Morris'!$F$9,IF(B123="Sacred Heart",'Sacred Heart'!$F$9,IF(B123="Wagner",Wagner!$F$9,IF(B123="Army",Army!$F$9,IF(B123="Bucknell",Bucknell!$F$9,IF(B123="Colgate",Colgate!$F$9,IF(B123="Towson",Towson!$F$9,IF(B123="Holy Cross",'Holy Cross'!$F$9,IF(B123="Lafayette",Lafayette!$F$9,IF(B123="Lehigh",Lehigh!$F$9,IF(B123="Navy",Navy!$F$9,0)))))))))))))))))))))))))))))))))))))))))))))))))))))))))))))</f>
        <v>355</v>
      </c>
      <c r="L123" s="19">
        <f t="shared" si="10"/>
        <v>6.7523307155997738</v>
      </c>
      <c r="M123">
        <f t="shared" si="11"/>
        <v>116</v>
      </c>
      <c r="N123" s="19">
        <f>'Efficiency Adjustment'!$B$66</f>
        <v>29.429229830436125</v>
      </c>
      <c r="O123" s="19">
        <f>IF(B123="Air Force",'Air Force'!$C$71,IF(B123="Albany",Albany!$C$71,IF(B123="Detroit",Detroit!$C$71,IF(B123="Binghamton",Binghamton!$C$71,IF(B123="Hartford",Hartford!$C$71,IF(B123="Stony Brook",'Stony Brook'!$C$71,IF(B123="UMBC",UMBC!$C$71,IF(B123="Vermont",Vermont!$C$71,IF(B123="Duke",Duke!$C$71,IF(B123="Maryland",Maryland!$C$71,IF(B123="North Carolina",'North Carolina'!$C$71,IF(B123="Virginia",Virginia!$C$71,IF(B123="Georgetown",Georgetown!$C$71,IF(B123="Notre Dame",'Notre Dame'!$C$71,IF(B123="Providence",Providence!$C$71,IF(B123="Rutgers",Rutgers!$C$71,IF(B123="St. Johns",'St. Johns'!$C$71,IF(B123="Syracuse",Syracuse!$C$71,IF(B123="Villanova",Villanova!$C$71,IF(B123="Drexel",Drexel!$C$71,IF(B123="Hofstra",Hofstra!$C$71,IF(B123="Penn State",'Penn State'!$C$71,IF(B123="Delaware",Delaware!$C$71,IF(B123="Massachusetts",Massachusetts!$C$71,IF(B123="Bellarmine",Bellarmine!$C$71,IF(B123="Fairfield",Fairfield!$C$71,IF(B123="Hobart",Hobart!$C$71,IF(B123="Loyola",Loyola!$C$71,IF(B123="Ohio State",'Ohio State'!$C$71,IF(B123="Denver",Denver!$C$71,IF(B123="Johns Hopkins",'Johns Hopkins'!$C$71,IF(B123="Mercer",Mercer!$C$71,IF(B123="Michigan",Michigan!$C$71,IF(B123="Brown",Brown!$C$71,IF(B123="Cornell",Cornell!$C$71,IF(B123="Dartmouth",Dartmouth!$C$71,IF(B123="Harvard",Harvard!$C$71,IF(B123="Pennsylvania",Pennsylvania!$C$71,IF(B123="Princeton",Princeton!$C$71,IF(B123="Yale",Yale!$C$71,IF(B123="Canisius",Canisius!$C$71,IF(B123="Jacksonville",Jacksonville!$C$71,IF(B123="Manhattan",Manhattan!$C$71,IF(B123="Marist",Marist!$C$71,IF(B123="St. Josephs",'St. Josephs'!$C$71,IF(B123="Siena",Siena!$C$71,IF(B123="VMI",VMI!$C$71,IF(B123="Bryant",Bryant!$C$71,IF(B123="Mt. St. Marys",'Mount St. Marys'!$C$71,IF(B123="Quinnipiac",Quinnipiac!$C$71,IF(B123="Robert Morris",'Robert Morris'!$C$71,IF(B123="Sacred Heart",'Sacred Heart'!$C$71,IF(B123="Wagner",Wagner!$C$71,IF(B123="Army",Army!$C$71,IF(B123="Bucknell",Bucknell!$C$71,IF(B123="Colgate",Colgate!$C$71,IF(B123="Towson",Towson!$C$71,IF(B123="Holy Cross",'Holy Cross'!$C$71,IF(B123="Lafayette",Lafayette!$C$71,IF(B123="Lehigh",Lehigh!$C$71,IF(B123="Navy",Navy!$C$71,0)))))))))))))))))))))))))))))))))))))))))))))))))))))))))))))</f>
        <v>28.237397964697649</v>
      </c>
    </row>
    <row r="124" spans="1:15">
      <c r="A124" t="s">
        <v>428</v>
      </c>
      <c r="B124" t="s">
        <v>52</v>
      </c>
      <c r="C124" t="s">
        <v>436</v>
      </c>
      <c r="D124">
        <v>18</v>
      </c>
      <c r="E124">
        <v>5</v>
      </c>
      <c r="F124">
        <v>23</v>
      </c>
      <c r="G124" s="44">
        <f t="shared" si="6"/>
        <v>5.070422535211268</v>
      </c>
      <c r="H124" s="44">
        <f t="shared" si="7"/>
        <v>1.4084507042253522</v>
      </c>
      <c r="I124" s="44">
        <f t="shared" si="8"/>
        <v>6.4788732394366191</v>
      </c>
      <c r="J124">
        <f t="shared" si="9"/>
        <v>130</v>
      </c>
      <c r="K124">
        <f>IF(B124="Air Force",'Air Force'!$F$9,IF(B124="Albany",Albany!$F$9,IF(B124="Detroit",Detroit!$F$9,IF(B124="Binghamton",Binghamton!$F$9,IF(B124="Hartford",Hartford!$F$9,IF(B124="Stony Brook",'Stony Brook'!$F$9,IF(B124="UMBC",UMBC!$F$9,IF(B124="Vermont",Vermont!$F$9,IF(B124="Duke",Duke!$F$9,IF(B124="Maryland",Maryland!$F$9,IF(B124="North Carolina",'North Carolina'!$F$9,IF(B124="Virginia",Virginia!$F$9,IF(B124="Georgetown",Georgetown!$F$9,IF(B124="Notre Dame",'Notre Dame'!$F$9,IF(B124="Providence",Providence!$F$9,IF(B124="Rutgers",Rutgers!$F$9,IF(B124="St. Johns",'St. Johns'!$F$9,IF(B124="Syracuse",Syracuse!$F$9,IF(B124="Villanova",Villanova!$F$9,IF(B124="Drexel",Drexel!$F$9,IF(B124="Hofstra",Hofstra!$F$9,IF(B124="Penn State",'Penn State'!$F$9,IF(B124="Delaware",Delaware!$F$9,IF(B124="Massachusetts",Massachusetts!$F$9,IF(B124="Bellarmine",Bellarmine!$F$9,IF(B124="Fairfield",Fairfield!$F$9,IF(B124="Hobart",Hobart!$F$9,IF(B124="Loyola",Loyola!$F$9,IF(B124="Ohio State",'Ohio State'!$F$9,IF(B124="Denver",Denver!$F$9,IF(B124="Johns Hopkins",'Johns Hopkins'!$F$9,IF(B124="Mercer",Mercer!$F$9,IF(B124="Michigan",Michigan!$F$9,IF(B124="Brown",Brown!$F$9,IF(B124="Cornell",Cornell!$F$9,IF(B124="Dartmouth",Dartmouth!$F$9,IF(B124="Harvard",Harvard!$F$9,IF(B124="Pennsylvania",Pennsylvania!$F$9,IF(B124="Princeton",Princeton!$F$9,IF(B124="Yale",Yale!$F$9,IF(B124="Canisius",Canisius!$F$9,IF(B124="Jacksonville",Jacksonville!$F$9,IF(B124="Manhattan",Manhattan!$F$9,IF(B124="Marist",Marist!$F$9,IF(B124="St. Josephs",'St. Josephs'!$F$9,IF(B124="Siena",Siena!$F$9,IF(B124="VMI",VMI!$F$9,IF(B124="Bryant",Bryant!$F$9,IF(B124="Mt. St. Marys",'Mount St. Marys'!$F$9,IF(B124="Quinnipiac",Quinnipiac!$F$9,IF(B124="Robert Morris",'Robert Morris'!$F$9,IF(B124="Sacred Heart",'Sacred Heart'!$F$9,IF(B124="Wagner",Wagner!$F$9,IF(B124="Army",Army!$F$9,IF(B124="Bucknell",Bucknell!$F$9,IF(B124="Colgate",Colgate!$F$9,IF(B124="Towson",Towson!$F$9,IF(B124="Holy Cross",'Holy Cross'!$F$9,IF(B124="Lafayette",Lafayette!$F$9,IF(B124="Lehigh",Lehigh!$F$9,IF(B124="Navy",Navy!$F$9,0)))))))))))))))))))))))))))))))))))))))))))))))))))))))))))))</f>
        <v>355</v>
      </c>
      <c r="L124" s="19">
        <f t="shared" si="10"/>
        <v>6.7523307155997738</v>
      </c>
      <c r="M124">
        <f t="shared" si="11"/>
        <v>116</v>
      </c>
      <c r="N124" s="19">
        <f>'Efficiency Adjustment'!$B$66</f>
        <v>29.429229830436125</v>
      </c>
      <c r="O124" s="19">
        <f>IF(B124="Air Force",'Air Force'!$C$71,IF(B124="Albany",Albany!$C$71,IF(B124="Detroit",Detroit!$C$71,IF(B124="Binghamton",Binghamton!$C$71,IF(B124="Hartford",Hartford!$C$71,IF(B124="Stony Brook",'Stony Brook'!$C$71,IF(B124="UMBC",UMBC!$C$71,IF(B124="Vermont",Vermont!$C$71,IF(B124="Duke",Duke!$C$71,IF(B124="Maryland",Maryland!$C$71,IF(B124="North Carolina",'North Carolina'!$C$71,IF(B124="Virginia",Virginia!$C$71,IF(B124="Georgetown",Georgetown!$C$71,IF(B124="Notre Dame",'Notre Dame'!$C$71,IF(B124="Providence",Providence!$C$71,IF(B124="Rutgers",Rutgers!$C$71,IF(B124="St. Johns",'St. Johns'!$C$71,IF(B124="Syracuse",Syracuse!$C$71,IF(B124="Villanova",Villanova!$C$71,IF(B124="Drexel",Drexel!$C$71,IF(B124="Hofstra",Hofstra!$C$71,IF(B124="Penn State",'Penn State'!$C$71,IF(B124="Delaware",Delaware!$C$71,IF(B124="Massachusetts",Massachusetts!$C$71,IF(B124="Bellarmine",Bellarmine!$C$71,IF(B124="Fairfield",Fairfield!$C$71,IF(B124="Hobart",Hobart!$C$71,IF(B124="Loyola",Loyola!$C$71,IF(B124="Ohio State",'Ohio State'!$C$71,IF(B124="Denver",Denver!$C$71,IF(B124="Johns Hopkins",'Johns Hopkins'!$C$71,IF(B124="Mercer",Mercer!$C$71,IF(B124="Michigan",Michigan!$C$71,IF(B124="Brown",Brown!$C$71,IF(B124="Cornell",Cornell!$C$71,IF(B124="Dartmouth",Dartmouth!$C$71,IF(B124="Harvard",Harvard!$C$71,IF(B124="Pennsylvania",Pennsylvania!$C$71,IF(B124="Princeton",Princeton!$C$71,IF(B124="Yale",Yale!$C$71,IF(B124="Canisius",Canisius!$C$71,IF(B124="Jacksonville",Jacksonville!$C$71,IF(B124="Manhattan",Manhattan!$C$71,IF(B124="Marist",Marist!$C$71,IF(B124="St. Josephs",'St. Josephs'!$C$71,IF(B124="Siena",Siena!$C$71,IF(B124="VMI",VMI!$C$71,IF(B124="Bryant",Bryant!$C$71,IF(B124="Mt. St. Marys",'Mount St. Marys'!$C$71,IF(B124="Quinnipiac",Quinnipiac!$C$71,IF(B124="Robert Morris",'Robert Morris'!$C$71,IF(B124="Sacred Heart",'Sacred Heart'!$C$71,IF(B124="Wagner",Wagner!$C$71,IF(B124="Army",Army!$C$71,IF(B124="Bucknell",Bucknell!$C$71,IF(B124="Colgate",Colgate!$C$71,IF(B124="Towson",Towson!$C$71,IF(B124="Holy Cross",'Holy Cross'!$C$71,IF(B124="Lafayette",Lafayette!$C$71,IF(B124="Lehigh",Lehigh!$C$71,IF(B124="Navy",Navy!$C$71,0)))))))))))))))))))))))))))))))))))))))))))))))))))))))))))))</f>
        <v>28.237397964697649</v>
      </c>
    </row>
    <row r="125" spans="1:15">
      <c r="A125" t="s">
        <v>291</v>
      </c>
      <c r="B125" t="s">
        <v>1</v>
      </c>
      <c r="C125" t="s">
        <v>435</v>
      </c>
      <c r="D125">
        <v>14</v>
      </c>
      <c r="E125">
        <v>7</v>
      </c>
      <c r="F125">
        <v>21</v>
      </c>
      <c r="G125" s="44">
        <f t="shared" si="6"/>
        <v>4.2553191489361701</v>
      </c>
      <c r="H125" s="44">
        <f t="shared" si="7"/>
        <v>2.1276595744680851</v>
      </c>
      <c r="I125" s="44">
        <f t="shared" si="8"/>
        <v>6.3829787234042552</v>
      </c>
      <c r="J125">
        <f t="shared" si="9"/>
        <v>135</v>
      </c>
      <c r="K125">
        <f>IF(B125="Air Force",'Air Force'!$F$9,IF(B125="Albany",Albany!$F$9,IF(B125="Detroit",Detroit!$F$9,IF(B125="Binghamton",Binghamton!$F$9,IF(B125="Hartford",Hartford!$F$9,IF(B125="Stony Brook",'Stony Brook'!$F$9,IF(B125="UMBC",UMBC!$F$9,IF(B125="Vermont",Vermont!$F$9,IF(B125="Duke",Duke!$F$9,IF(B125="Maryland",Maryland!$F$9,IF(B125="North Carolina",'North Carolina'!$F$9,IF(B125="Virginia",Virginia!$F$9,IF(B125="Georgetown",Georgetown!$F$9,IF(B125="Notre Dame",'Notre Dame'!$F$9,IF(B125="Providence",Providence!$F$9,IF(B125="Rutgers",Rutgers!$F$9,IF(B125="St. Johns",'St. Johns'!$F$9,IF(B125="Syracuse",Syracuse!$F$9,IF(B125="Villanova",Villanova!$F$9,IF(B125="Drexel",Drexel!$F$9,IF(B125="Hofstra",Hofstra!$F$9,IF(B125="Penn State",'Penn State'!$F$9,IF(B125="Delaware",Delaware!$F$9,IF(B125="Massachusetts",Massachusetts!$F$9,IF(B125="Bellarmine",Bellarmine!$F$9,IF(B125="Fairfield",Fairfield!$F$9,IF(B125="Hobart",Hobart!$F$9,IF(B125="Loyola",Loyola!$F$9,IF(B125="Ohio State",'Ohio State'!$F$9,IF(B125="Denver",Denver!$F$9,IF(B125="Johns Hopkins",'Johns Hopkins'!$F$9,IF(B125="Mercer",Mercer!$F$9,IF(B125="Michigan",Michigan!$F$9,IF(B125="Brown",Brown!$F$9,IF(B125="Cornell",Cornell!$F$9,IF(B125="Dartmouth",Dartmouth!$F$9,IF(B125="Harvard",Harvard!$F$9,IF(B125="Pennsylvania",Pennsylvania!$F$9,IF(B125="Princeton",Princeton!$F$9,IF(B125="Yale",Yale!$F$9,IF(B125="Canisius",Canisius!$F$9,IF(B125="Jacksonville",Jacksonville!$F$9,IF(B125="Manhattan",Manhattan!$F$9,IF(B125="Marist",Marist!$F$9,IF(B125="St. Josephs",'St. Josephs'!$F$9,IF(B125="Siena",Siena!$F$9,IF(B125="VMI",VMI!$F$9,IF(B125="Bryant",Bryant!$F$9,IF(B125="Mt. St. Marys",'Mount St. Marys'!$F$9,IF(B125="Quinnipiac",Quinnipiac!$F$9,IF(B125="Robert Morris",'Robert Morris'!$F$9,IF(B125="Sacred Heart",'Sacred Heart'!$F$9,IF(B125="Wagner",Wagner!$F$9,IF(B125="Army",Army!$F$9,IF(B125="Bucknell",Bucknell!$F$9,IF(B125="Colgate",Colgate!$F$9,IF(B125="Towson",Towson!$F$9,IF(B125="Holy Cross",'Holy Cross'!$F$9,IF(B125="Lafayette",Lafayette!$F$9,IF(B125="Lehigh",Lehigh!$F$9,IF(B125="Navy",Navy!$F$9,0)))))))))))))))))))))))))))))))))))))))))))))))))))))))))))))</f>
        <v>329</v>
      </c>
      <c r="L125" s="19">
        <f t="shared" si="10"/>
        <v>6.7161303329325568</v>
      </c>
      <c r="M125">
        <f t="shared" si="11"/>
        <v>119</v>
      </c>
      <c r="N125" s="19">
        <f>'Efficiency Adjustment'!$B$66</f>
        <v>29.429229830436125</v>
      </c>
      <c r="O125" s="19">
        <f>IF(B125="Air Force",'Air Force'!$C$71,IF(B125="Albany",Albany!$C$71,IF(B125="Detroit",Detroit!$C$71,IF(B125="Binghamton",Binghamton!$C$71,IF(B125="Hartford",Hartford!$C$71,IF(B125="Stony Brook",'Stony Brook'!$C$71,IF(B125="UMBC",UMBC!$C$71,IF(B125="Vermont",Vermont!$C$71,IF(B125="Duke",Duke!$C$71,IF(B125="Maryland",Maryland!$C$71,IF(B125="North Carolina",'North Carolina'!$C$71,IF(B125="Virginia",Virginia!$C$71,IF(B125="Georgetown",Georgetown!$C$71,IF(B125="Notre Dame",'Notre Dame'!$C$71,IF(B125="Providence",Providence!$C$71,IF(B125="Rutgers",Rutgers!$C$71,IF(B125="St. Johns",'St. Johns'!$C$71,IF(B125="Syracuse",Syracuse!$C$71,IF(B125="Villanova",Villanova!$C$71,IF(B125="Drexel",Drexel!$C$71,IF(B125="Hofstra",Hofstra!$C$71,IF(B125="Penn State",'Penn State'!$C$71,IF(B125="Delaware",Delaware!$C$71,IF(B125="Massachusetts",Massachusetts!$C$71,IF(B125="Bellarmine",Bellarmine!$C$71,IF(B125="Fairfield",Fairfield!$C$71,IF(B125="Hobart",Hobart!$C$71,IF(B125="Loyola",Loyola!$C$71,IF(B125="Ohio State",'Ohio State'!$C$71,IF(B125="Denver",Denver!$C$71,IF(B125="Johns Hopkins",'Johns Hopkins'!$C$71,IF(B125="Mercer",Mercer!$C$71,IF(B125="Michigan",Michigan!$C$71,IF(B125="Brown",Brown!$C$71,IF(B125="Cornell",Cornell!$C$71,IF(B125="Dartmouth",Dartmouth!$C$71,IF(B125="Harvard",Harvard!$C$71,IF(B125="Pennsylvania",Pennsylvania!$C$71,IF(B125="Princeton",Princeton!$C$71,IF(B125="Yale",Yale!$C$71,IF(B125="Canisius",Canisius!$C$71,IF(B125="Jacksonville",Jacksonville!$C$71,IF(B125="Manhattan",Manhattan!$C$71,IF(B125="Marist",Marist!$C$71,IF(B125="St. Josephs",'St. Josephs'!$C$71,IF(B125="Siena",Siena!$C$71,IF(B125="VMI",VMI!$C$71,IF(B125="Bryant",Bryant!$C$71,IF(B125="Mt. St. Marys",'Mount St. Marys'!$C$71,IF(B125="Quinnipiac",Quinnipiac!$C$71,IF(B125="Robert Morris",'Robert Morris'!$C$71,IF(B125="Sacred Heart",'Sacred Heart'!$C$71,IF(B125="Wagner",Wagner!$C$71,IF(B125="Army",Army!$C$71,IF(B125="Bucknell",Bucknell!$C$71,IF(B125="Colgate",Colgate!$C$71,IF(B125="Towson",Towson!$C$71,IF(B125="Holy Cross",'Holy Cross'!$C$71,IF(B125="Lafayette",Lafayette!$C$71,IF(B125="Lehigh",Lehigh!$C$71,IF(B125="Navy",Navy!$C$71,0)))))))))))))))))))))))))))))))))))))))))))))))))))))))))))))</f>
        <v>27.969401804599251</v>
      </c>
    </row>
    <row r="126" spans="1:15">
      <c r="A126" t="s">
        <v>360</v>
      </c>
      <c r="B126" t="s">
        <v>1</v>
      </c>
      <c r="C126" t="s">
        <v>434</v>
      </c>
      <c r="D126">
        <v>10</v>
      </c>
      <c r="E126">
        <v>11</v>
      </c>
      <c r="F126">
        <v>21</v>
      </c>
      <c r="G126" s="44">
        <f t="shared" si="6"/>
        <v>3.0395136778115504</v>
      </c>
      <c r="H126" s="44">
        <f t="shared" si="7"/>
        <v>3.3434650455927049</v>
      </c>
      <c r="I126" s="44">
        <f t="shared" si="8"/>
        <v>6.3829787234042552</v>
      </c>
      <c r="J126">
        <f t="shared" si="9"/>
        <v>135</v>
      </c>
      <c r="K126">
        <f>IF(B126="Air Force",'Air Force'!$F$9,IF(B126="Albany",Albany!$F$9,IF(B126="Detroit",Detroit!$F$9,IF(B126="Binghamton",Binghamton!$F$9,IF(B126="Hartford",Hartford!$F$9,IF(B126="Stony Brook",'Stony Brook'!$F$9,IF(B126="UMBC",UMBC!$F$9,IF(B126="Vermont",Vermont!$F$9,IF(B126="Duke",Duke!$F$9,IF(B126="Maryland",Maryland!$F$9,IF(B126="North Carolina",'North Carolina'!$F$9,IF(B126="Virginia",Virginia!$F$9,IF(B126="Georgetown",Georgetown!$F$9,IF(B126="Notre Dame",'Notre Dame'!$F$9,IF(B126="Providence",Providence!$F$9,IF(B126="Rutgers",Rutgers!$F$9,IF(B126="St. Johns",'St. Johns'!$F$9,IF(B126="Syracuse",Syracuse!$F$9,IF(B126="Villanova",Villanova!$F$9,IF(B126="Drexel",Drexel!$F$9,IF(B126="Hofstra",Hofstra!$F$9,IF(B126="Penn State",'Penn State'!$F$9,IF(B126="Delaware",Delaware!$F$9,IF(B126="Massachusetts",Massachusetts!$F$9,IF(B126="Bellarmine",Bellarmine!$F$9,IF(B126="Fairfield",Fairfield!$F$9,IF(B126="Hobart",Hobart!$F$9,IF(B126="Loyola",Loyola!$F$9,IF(B126="Ohio State",'Ohio State'!$F$9,IF(B126="Denver",Denver!$F$9,IF(B126="Johns Hopkins",'Johns Hopkins'!$F$9,IF(B126="Mercer",Mercer!$F$9,IF(B126="Michigan",Michigan!$F$9,IF(B126="Brown",Brown!$F$9,IF(B126="Cornell",Cornell!$F$9,IF(B126="Dartmouth",Dartmouth!$F$9,IF(B126="Harvard",Harvard!$F$9,IF(B126="Pennsylvania",Pennsylvania!$F$9,IF(B126="Princeton",Princeton!$F$9,IF(B126="Yale",Yale!$F$9,IF(B126="Canisius",Canisius!$F$9,IF(B126="Jacksonville",Jacksonville!$F$9,IF(B126="Manhattan",Manhattan!$F$9,IF(B126="Marist",Marist!$F$9,IF(B126="St. Josephs",'St. Josephs'!$F$9,IF(B126="Siena",Siena!$F$9,IF(B126="VMI",VMI!$F$9,IF(B126="Bryant",Bryant!$F$9,IF(B126="Mt. St. Marys",'Mount St. Marys'!$F$9,IF(B126="Quinnipiac",Quinnipiac!$F$9,IF(B126="Robert Morris",'Robert Morris'!$F$9,IF(B126="Sacred Heart",'Sacred Heart'!$F$9,IF(B126="Wagner",Wagner!$F$9,IF(B126="Army",Army!$F$9,IF(B126="Bucknell",Bucknell!$F$9,IF(B126="Colgate",Colgate!$F$9,IF(B126="Towson",Towson!$F$9,IF(B126="Holy Cross",'Holy Cross'!$F$9,IF(B126="Lafayette",Lafayette!$F$9,IF(B126="Lehigh",Lehigh!$F$9,IF(B126="Navy",Navy!$F$9,0)))))))))))))))))))))))))))))))))))))))))))))))))))))))))))))</f>
        <v>329</v>
      </c>
      <c r="L126" s="19">
        <f t="shared" si="10"/>
        <v>6.7161303329325568</v>
      </c>
      <c r="M126">
        <f t="shared" si="11"/>
        <v>119</v>
      </c>
      <c r="N126" s="19">
        <f>'Efficiency Adjustment'!$B$66</f>
        <v>29.429229830436125</v>
      </c>
      <c r="O126" s="19">
        <f>IF(B126="Air Force",'Air Force'!$C$71,IF(B126="Albany",Albany!$C$71,IF(B126="Detroit",Detroit!$C$71,IF(B126="Binghamton",Binghamton!$C$71,IF(B126="Hartford",Hartford!$C$71,IF(B126="Stony Brook",'Stony Brook'!$C$71,IF(B126="UMBC",UMBC!$C$71,IF(B126="Vermont",Vermont!$C$71,IF(B126="Duke",Duke!$C$71,IF(B126="Maryland",Maryland!$C$71,IF(B126="North Carolina",'North Carolina'!$C$71,IF(B126="Virginia",Virginia!$C$71,IF(B126="Georgetown",Georgetown!$C$71,IF(B126="Notre Dame",'Notre Dame'!$C$71,IF(B126="Providence",Providence!$C$71,IF(B126="Rutgers",Rutgers!$C$71,IF(B126="St. Johns",'St. Johns'!$C$71,IF(B126="Syracuse",Syracuse!$C$71,IF(B126="Villanova",Villanova!$C$71,IF(B126="Drexel",Drexel!$C$71,IF(B126="Hofstra",Hofstra!$C$71,IF(B126="Penn State",'Penn State'!$C$71,IF(B126="Delaware",Delaware!$C$71,IF(B126="Massachusetts",Massachusetts!$C$71,IF(B126="Bellarmine",Bellarmine!$C$71,IF(B126="Fairfield",Fairfield!$C$71,IF(B126="Hobart",Hobart!$C$71,IF(B126="Loyola",Loyola!$C$71,IF(B126="Ohio State",'Ohio State'!$C$71,IF(B126="Denver",Denver!$C$71,IF(B126="Johns Hopkins",'Johns Hopkins'!$C$71,IF(B126="Mercer",Mercer!$C$71,IF(B126="Michigan",Michigan!$C$71,IF(B126="Brown",Brown!$C$71,IF(B126="Cornell",Cornell!$C$71,IF(B126="Dartmouth",Dartmouth!$C$71,IF(B126="Harvard",Harvard!$C$71,IF(B126="Pennsylvania",Pennsylvania!$C$71,IF(B126="Princeton",Princeton!$C$71,IF(B126="Yale",Yale!$C$71,IF(B126="Canisius",Canisius!$C$71,IF(B126="Jacksonville",Jacksonville!$C$71,IF(B126="Manhattan",Manhattan!$C$71,IF(B126="Marist",Marist!$C$71,IF(B126="St. Josephs",'St. Josephs'!$C$71,IF(B126="Siena",Siena!$C$71,IF(B126="VMI",VMI!$C$71,IF(B126="Bryant",Bryant!$C$71,IF(B126="Mt. St. Marys",'Mount St. Marys'!$C$71,IF(B126="Quinnipiac",Quinnipiac!$C$71,IF(B126="Robert Morris",'Robert Morris'!$C$71,IF(B126="Sacred Heart",'Sacred Heart'!$C$71,IF(B126="Wagner",Wagner!$C$71,IF(B126="Army",Army!$C$71,IF(B126="Bucknell",Bucknell!$C$71,IF(B126="Colgate",Colgate!$C$71,IF(B126="Towson",Towson!$C$71,IF(B126="Holy Cross",'Holy Cross'!$C$71,IF(B126="Lafayette",Lafayette!$C$71,IF(B126="Lehigh",Lehigh!$C$71,IF(B126="Navy",Navy!$C$71,0)))))))))))))))))))))))))))))))))))))))))))))))))))))))))))))</f>
        <v>27.969401804599251</v>
      </c>
    </row>
    <row r="127" spans="1:15">
      <c r="A127" t="s">
        <v>467</v>
      </c>
      <c r="B127" t="s">
        <v>44</v>
      </c>
      <c r="C127" t="s">
        <v>437</v>
      </c>
      <c r="D127">
        <v>15</v>
      </c>
      <c r="E127">
        <v>13</v>
      </c>
      <c r="F127">
        <v>28</v>
      </c>
      <c r="G127" s="44">
        <f t="shared" si="6"/>
        <v>3.6585365853658534</v>
      </c>
      <c r="H127" s="44">
        <f t="shared" si="7"/>
        <v>3.1707317073170733</v>
      </c>
      <c r="I127" s="44">
        <f t="shared" si="8"/>
        <v>6.8292682926829276</v>
      </c>
      <c r="J127">
        <f t="shared" si="9"/>
        <v>112</v>
      </c>
      <c r="K127">
        <f>IF(B127="Air Force",'Air Force'!$F$9,IF(B127="Albany",Albany!$F$9,IF(B127="Detroit",Detroit!$F$9,IF(B127="Binghamton",Binghamton!$F$9,IF(B127="Hartford",Hartford!$F$9,IF(B127="Stony Brook",'Stony Brook'!$F$9,IF(B127="UMBC",UMBC!$F$9,IF(B127="Vermont",Vermont!$F$9,IF(B127="Duke",Duke!$F$9,IF(B127="Maryland",Maryland!$F$9,IF(B127="North Carolina",'North Carolina'!$F$9,IF(B127="Virginia",Virginia!$F$9,IF(B127="Georgetown",Georgetown!$F$9,IF(B127="Notre Dame",'Notre Dame'!$F$9,IF(B127="Providence",Providence!$F$9,IF(B127="Rutgers",Rutgers!$F$9,IF(B127="St. Johns",'St. Johns'!$F$9,IF(B127="Syracuse",Syracuse!$F$9,IF(B127="Villanova",Villanova!$F$9,IF(B127="Drexel",Drexel!$F$9,IF(B127="Hofstra",Hofstra!$F$9,IF(B127="Penn State",'Penn State'!$F$9,IF(B127="Delaware",Delaware!$F$9,IF(B127="Massachusetts",Massachusetts!$F$9,IF(B127="Bellarmine",Bellarmine!$F$9,IF(B127="Fairfield",Fairfield!$F$9,IF(B127="Hobart",Hobart!$F$9,IF(B127="Loyola",Loyola!$F$9,IF(B127="Ohio State",'Ohio State'!$F$9,IF(B127="Denver",Denver!$F$9,IF(B127="Johns Hopkins",'Johns Hopkins'!$F$9,IF(B127="Mercer",Mercer!$F$9,IF(B127="Michigan",Michigan!$F$9,IF(B127="Brown",Brown!$F$9,IF(B127="Cornell",Cornell!$F$9,IF(B127="Dartmouth",Dartmouth!$F$9,IF(B127="Harvard",Harvard!$F$9,IF(B127="Pennsylvania",Pennsylvania!$F$9,IF(B127="Princeton",Princeton!$F$9,IF(B127="Yale",Yale!$F$9,IF(B127="Canisius",Canisius!$F$9,IF(B127="Jacksonville",Jacksonville!$F$9,IF(B127="Manhattan",Manhattan!$F$9,IF(B127="Marist",Marist!$F$9,IF(B127="St. Josephs",'St. Josephs'!$F$9,IF(B127="Siena",Siena!$F$9,IF(B127="VMI",VMI!$F$9,IF(B127="Bryant",Bryant!$F$9,IF(B127="Mt. St. Marys",'Mount St. Marys'!$F$9,IF(B127="Quinnipiac",Quinnipiac!$F$9,IF(B127="Robert Morris",'Robert Morris'!$F$9,IF(B127="Sacred Heart",'Sacred Heart'!$F$9,IF(B127="Wagner",Wagner!$F$9,IF(B127="Army",Army!$F$9,IF(B127="Bucknell",Bucknell!$F$9,IF(B127="Colgate",Colgate!$F$9,IF(B127="Towson",Towson!$F$9,IF(B127="Holy Cross",'Holy Cross'!$F$9,IF(B127="Lafayette",Lafayette!$F$9,IF(B127="Lehigh",Lehigh!$F$9,IF(B127="Navy",Navy!$F$9,0)))))))))))))))))))))))))))))))))))))))))))))))))))))))))))))</f>
        <v>410</v>
      </c>
      <c r="L127" s="19">
        <f t="shared" si="10"/>
        <v>6.6961871808111919</v>
      </c>
      <c r="M127">
        <f t="shared" si="11"/>
        <v>121</v>
      </c>
      <c r="N127" s="19">
        <f>'Efficiency Adjustment'!$B$66</f>
        <v>29.429229830436125</v>
      </c>
      <c r="O127" s="19">
        <f>IF(B127="Air Force",'Air Force'!$C$71,IF(B127="Albany",Albany!$C$71,IF(B127="Detroit",Detroit!$C$71,IF(B127="Binghamton",Binghamton!$C$71,IF(B127="Hartford",Hartford!$C$71,IF(B127="Stony Brook",'Stony Brook'!$C$71,IF(B127="UMBC",UMBC!$C$71,IF(B127="Vermont",Vermont!$C$71,IF(B127="Duke",Duke!$C$71,IF(B127="Maryland",Maryland!$C$71,IF(B127="North Carolina",'North Carolina'!$C$71,IF(B127="Virginia",Virginia!$C$71,IF(B127="Georgetown",Georgetown!$C$71,IF(B127="Notre Dame",'Notre Dame'!$C$71,IF(B127="Providence",Providence!$C$71,IF(B127="Rutgers",Rutgers!$C$71,IF(B127="St. Johns",'St. Johns'!$C$71,IF(B127="Syracuse",Syracuse!$C$71,IF(B127="Villanova",Villanova!$C$71,IF(B127="Drexel",Drexel!$C$71,IF(B127="Hofstra",Hofstra!$C$71,IF(B127="Penn State",'Penn State'!$C$71,IF(B127="Delaware",Delaware!$C$71,IF(B127="Massachusetts",Massachusetts!$C$71,IF(B127="Bellarmine",Bellarmine!$C$71,IF(B127="Fairfield",Fairfield!$C$71,IF(B127="Hobart",Hobart!$C$71,IF(B127="Loyola",Loyola!$C$71,IF(B127="Ohio State",'Ohio State'!$C$71,IF(B127="Denver",Denver!$C$71,IF(B127="Johns Hopkins",'Johns Hopkins'!$C$71,IF(B127="Mercer",Mercer!$C$71,IF(B127="Michigan",Michigan!$C$71,IF(B127="Brown",Brown!$C$71,IF(B127="Cornell",Cornell!$C$71,IF(B127="Dartmouth",Dartmouth!$C$71,IF(B127="Harvard",Harvard!$C$71,IF(B127="Pennsylvania",Pennsylvania!$C$71,IF(B127="Princeton",Princeton!$C$71,IF(B127="Yale",Yale!$C$71,IF(B127="Canisius",Canisius!$C$71,IF(B127="Jacksonville",Jacksonville!$C$71,IF(B127="Manhattan",Manhattan!$C$71,IF(B127="Marist",Marist!$C$71,IF(B127="St. Josephs",'St. Josephs'!$C$71,IF(B127="Siena",Siena!$C$71,IF(B127="VMI",VMI!$C$71,IF(B127="Bryant",Bryant!$C$71,IF(B127="Mt. St. Marys",'Mount St. Marys'!$C$71,IF(B127="Quinnipiac",Quinnipiac!$C$71,IF(B127="Robert Morris",'Robert Morris'!$C$71,IF(B127="Sacred Heart",'Sacred Heart'!$C$71,IF(B127="Wagner",Wagner!$C$71,IF(B127="Army",Army!$C$71,IF(B127="Bucknell",Bucknell!$C$71,IF(B127="Colgate",Colgate!$C$71,IF(B127="Towson",Towson!$C$71,IF(B127="Holy Cross",'Holy Cross'!$C$71,IF(B127="Lafayette",Lafayette!$C$71,IF(B127="Lehigh",Lehigh!$C$71,IF(B127="Navy",Navy!$C$71,0)))))))))))))))))))))))))))))))))))))))))))))))))))))))))))))</f>
        <v>30.014111125060992</v>
      </c>
    </row>
    <row r="128" spans="1:15">
      <c r="A128" t="s">
        <v>422</v>
      </c>
      <c r="B128" t="s">
        <v>46</v>
      </c>
      <c r="C128" t="s">
        <v>435</v>
      </c>
      <c r="D128">
        <v>11</v>
      </c>
      <c r="E128">
        <v>14</v>
      </c>
      <c r="F128">
        <v>25</v>
      </c>
      <c r="G128" s="44">
        <f t="shared" si="6"/>
        <v>3.0054644808743167</v>
      </c>
      <c r="H128" s="44">
        <f t="shared" si="7"/>
        <v>3.8251366120218582</v>
      </c>
      <c r="I128" s="44">
        <f t="shared" si="8"/>
        <v>6.8306010928961758</v>
      </c>
      <c r="J128">
        <f t="shared" si="9"/>
        <v>111</v>
      </c>
      <c r="K128">
        <f>IF(B128="Air Force",'Air Force'!$F$9,IF(B128="Albany",Albany!$F$9,IF(B128="Detroit",Detroit!$F$9,IF(B128="Binghamton",Binghamton!$F$9,IF(B128="Hartford",Hartford!$F$9,IF(B128="Stony Brook",'Stony Brook'!$F$9,IF(B128="UMBC",UMBC!$F$9,IF(B128="Vermont",Vermont!$F$9,IF(B128="Duke",Duke!$F$9,IF(B128="Maryland",Maryland!$F$9,IF(B128="North Carolina",'North Carolina'!$F$9,IF(B128="Virginia",Virginia!$F$9,IF(B128="Georgetown",Georgetown!$F$9,IF(B128="Notre Dame",'Notre Dame'!$F$9,IF(B128="Providence",Providence!$F$9,IF(B128="Rutgers",Rutgers!$F$9,IF(B128="St. Johns",'St. Johns'!$F$9,IF(B128="Syracuse",Syracuse!$F$9,IF(B128="Villanova",Villanova!$F$9,IF(B128="Drexel",Drexel!$F$9,IF(B128="Hofstra",Hofstra!$F$9,IF(B128="Penn State",'Penn State'!$F$9,IF(B128="Delaware",Delaware!$F$9,IF(B128="Massachusetts",Massachusetts!$F$9,IF(B128="Bellarmine",Bellarmine!$F$9,IF(B128="Fairfield",Fairfield!$F$9,IF(B128="Hobart",Hobart!$F$9,IF(B128="Loyola",Loyola!$F$9,IF(B128="Ohio State",'Ohio State'!$F$9,IF(B128="Denver",Denver!$F$9,IF(B128="Johns Hopkins",'Johns Hopkins'!$F$9,IF(B128="Mercer",Mercer!$F$9,IF(B128="Michigan",Michigan!$F$9,IF(B128="Brown",Brown!$F$9,IF(B128="Cornell",Cornell!$F$9,IF(B128="Dartmouth",Dartmouth!$F$9,IF(B128="Harvard",Harvard!$F$9,IF(B128="Pennsylvania",Pennsylvania!$F$9,IF(B128="Princeton",Princeton!$F$9,IF(B128="Yale",Yale!$F$9,IF(B128="Canisius",Canisius!$F$9,IF(B128="Jacksonville",Jacksonville!$F$9,IF(B128="Manhattan",Manhattan!$F$9,IF(B128="Marist",Marist!$F$9,IF(B128="St. Josephs",'St. Josephs'!$F$9,IF(B128="Siena",Siena!$F$9,IF(B128="VMI",VMI!$F$9,IF(B128="Bryant",Bryant!$F$9,IF(B128="Mt. St. Marys",'Mount St. Marys'!$F$9,IF(B128="Quinnipiac",Quinnipiac!$F$9,IF(B128="Robert Morris",'Robert Morris'!$F$9,IF(B128="Sacred Heart",'Sacred Heart'!$F$9,IF(B128="Wagner",Wagner!$F$9,IF(B128="Army",Army!$F$9,IF(B128="Bucknell",Bucknell!$F$9,IF(B128="Colgate",Colgate!$F$9,IF(B128="Towson",Towson!$F$9,IF(B128="Holy Cross",'Holy Cross'!$F$9,IF(B128="Lafayette",Lafayette!$F$9,IF(B128="Lehigh",Lehigh!$F$9,IF(B128="Navy",Navy!$F$9,0)))))))))))))))))))))))))))))))))))))))))))))))))))))))))))))</f>
        <v>366</v>
      </c>
      <c r="L128" s="19">
        <f t="shared" si="10"/>
        <v>6.6608312019006899</v>
      </c>
      <c r="M128">
        <f t="shared" si="11"/>
        <v>123</v>
      </c>
      <c r="N128" s="19">
        <f>'Efficiency Adjustment'!$B$66</f>
        <v>29.429229830436125</v>
      </c>
      <c r="O128" s="19">
        <f>IF(B128="Air Force",'Air Force'!$C$71,IF(B128="Albany",Albany!$C$71,IF(B128="Detroit",Detroit!$C$71,IF(B128="Binghamton",Binghamton!$C$71,IF(B128="Hartford",Hartford!$C$71,IF(B128="Stony Brook",'Stony Brook'!$C$71,IF(B128="UMBC",UMBC!$C$71,IF(B128="Vermont",Vermont!$C$71,IF(B128="Duke",Duke!$C$71,IF(B128="Maryland",Maryland!$C$71,IF(B128="North Carolina",'North Carolina'!$C$71,IF(B128="Virginia",Virginia!$C$71,IF(B128="Georgetown",Georgetown!$C$71,IF(B128="Notre Dame",'Notre Dame'!$C$71,IF(B128="Providence",Providence!$C$71,IF(B128="Rutgers",Rutgers!$C$71,IF(B128="St. Johns",'St. Johns'!$C$71,IF(B128="Syracuse",Syracuse!$C$71,IF(B128="Villanova",Villanova!$C$71,IF(B128="Drexel",Drexel!$C$71,IF(B128="Hofstra",Hofstra!$C$71,IF(B128="Penn State",'Penn State'!$C$71,IF(B128="Delaware",Delaware!$C$71,IF(B128="Massachusetts",Massachusetts!$C$71,IF(B128="Bellarmine",Bellarmine!$C$71,IF(B128="Fairfield",Fairfield!$C$71,IF(B128="Hobart",Hobart!$C$71,IF(B128="Loyola",Loyola!$C$71,IF(B128="Ohio State",'Ohio State'!$C$71,IF(B128="Denver",Denver!$C$71,IF(B128="Johns Hopkins",'Johns Hopkins'!$C$71,IF(B128="Mercer",Mercer!$C$71,IF(B128="Michigan",Michigan!$C$71,IF(B128="Brown",Brown!$C$71,IF(B128="Cornell",Cornell!$C$71,IF(B128="Dartmouth",Dartmouth!$C$71,IF(B128="Harvard",Harvard!$C$71,IF(B128="Pennsylvania",Pennsylvania!$C$71,IF(B128="Princeton",Princeton!$C$71,IF(B128="Yale",Yale!$C$71,IF(B128="Canisius",Canisius!$C$71,IF(B128="Jacksonville",Jacksonville!$C$71,IF(B128="Manhattan",Manhattan!$C$71,IF(B128="Marist",Marist!$C$71,IF(B128="St. Josephs",'St. Josephs'!$C$71,IF(B128="Siena",Siena!$C$71,IF(B128="VMI",VMI!$C$71,IF(B128="Bryant",Bryant!$C$71,IF(B128="Mt. St. Marys",'Mount St. Marys'!$C$71,IF(B128="Quinnipiac",Quinnipiac!$C$71,IF(B128="Robert Morris",'Robert Morris'!$C$71,IF(B128="Sacred Heart",'Sacred Heart'!$C$71,IF(B128="Wagner",Wagner!$C$71,IF(B128="Army",Army!$C$71,IF(B128="Bucknell",Bucknell!$C$71,IF(B128="Colgate",Colgate!$C$71,IF(B128="Towson",Towson!$C$71,IF(B128="Holy Cross",'Holy Cross'!$C$71,IF(B128="Lafayette",Lafayette!$C$71,IF(B128="Lehigh",Lehigh!$C$71,IF(B128="Navy",Navy!$C$71,0)))))))))))))))))))))))))))))))))))))))))))))))))))))))))))))</f>
        <v>30.179315966678182</v>
      </c>
    </row>
    <row r="129" spans="1:15">
      <c r="A129" t="s">
        <v>426</v>
      </c>
      <c r="B129" t="s">
        <v>51</v>
      </c>
      <c r="C129" t="s">
        <v>435</v>
      </c>
      <c r="D129">
        <v>14</v>
      </c>
      <c r="E129">
        <v>6</v>
      </c>
      <c r="F129">
        <v>20</v>
      </c>
      <c r="G129" s="44">
        <f t="shared" si="6"/>
        <v>4.0462427745664744</v>
      </c>
      <c r="H129" s="44">
        <f t="shared" si="7"/>
        <v>1.7341040462427744</v>
      </c>
      <c r="I129" s="44">
        <f t="shared" si="8"/>
        <v>5.7803468208092488</v>
      </c>
      <c r="J129">
        <f t="shared" si="9"/>
        <v>163</v>
      </c>
      <c r="K129">
        <f>IF(B129="Air Force",'Air Force'!$F$9,IF(B129="Albany",Albany!$F$9,IF(B129="Detroit",Detroit!$F$9,IF(B129="Binghamton",Binghamton!$F$9,IF(B129="Hartford",Hartford!$F$9,IF(B129="Stony Brook",'Stony Brook'!$F$9,IF(B129="UMBC",UMBC!$F$9,IF(B129="Vermont",Vermont!$F$9,IF(B129="Duke",Duke!$F$9,IF(B129="Maryland",Maryland!$F$9,IF(B129="North Carolina",'North Carolina'!$F$9,IF(B129="Virginia",Virginia!$F$9,IF(B129="Georgetown",Georgetown!$F$9,IF(B129="Notre Dame",'Notre Dame'!$F$9,IF(B129="Providence",Providence!$F$9,IF(B129="Rutgers",Rutgers!$F$9,IF(B129="St. Johns",'St. Johns'!$F$9,IF(B129="Syracuse",Syracuse!$F$9,IF(B129="Villanova",Villanova!$F$9,IF(B129="Drexel",Drexel!$F$9,IF(B129="Hofstra",Hofstra!$F$9,IF(B129="Penn State",'Penn State'!$F$9,IF(B129="Delaware",Delaware!$F$9,IF(B129="Massachusetts",Massachusetts!$F$9,IF(B129="Bellarmine",Bellarmine!$F$9,IF(B129="Fairfield",Fairfield!$F$9,IF(B129="Hobart",Hobart!$F$9,IF(B129="Loyola",Loyola!$F$9,IF(B129="Ohio State",'Ohio State'!$F$9,IF(B129="Denver",Denver!$F$9,IF(B129="Johns Hopkins",'Johns Hopkins'!$F$9,IF(B129="Mercer",Mercer!$F$9,IF(B129="Michigan",Michigan!$F$9,IF(B129="Brown",Brown!$F$9,IF(B129="Cornell",Cornell!$F$9,IF(B129="Dartmouth",Dartmouth!$F$9,IF(B129="Harvard",Harvard!$F$9,IF(B129="Pennsylvania",Pennsylvania!$F$9,IF(B129="Princeton",Princeton!$F$9,IF(B129="Yale",Yale!$F$9,IF(B129="Canisius",Canisius!$F$9,IF(B129="Jacksonville",Jacksonville!$F$9,IF(B129="Manhattan",Manhattan!$F$9,IF(B129="Marist",Marist!$F$9,IF(B129="St. Josephs",'St. Josephs'!$F$9,IF(B129="Siena",Siena!$F$9,IF(B129="VMI",VMI!$F$9,IF(B129="Bryant",Bryant!$F$9,IF(B129="Mt. St. Marys",'Mount St. Marys'!$F$9,IF(B129="Quinnipiac",Quinnipiac!$F$9,IF(B129="Robert Morris",'Robert Morris'!$F$9,IF(B129="Sacred Heart",'Sacred Heart'!$F$9,IF(B129="Wagner",Wagner!$F$9,IF(B129="Army",Army!$F$9,IF(B129="Bucknell",Bucknell!$F$9,IF(B129="Colgate",Colgate!$F$9,IF(B129="Towson",Towson!$F$9,IF(B129="Holy Cross",'Holy Cross'!$F$9,IF(B129="Lafayette",Lafayette!$F$9,IF(B129="Lehigh",Lehigh!$F$9,IF(B129="Navy",Navy!$F$9,0)))))))))))))))))))))))))))))))))))))))))))))))))))))))))))))</f>
        <v>346</v>
      </c>
      <c r="L129" s="19">
        <f t="shared" si="10"/>
        <v>6.1535281602130443</v>
      </c>
      <c r="M129">
        <f t="shared" si="11"/>
        <v>147</v>
      </c>
      <c r="N129" s="19">
        <f>'Efficiency Adjustment'!$B$66</f>
        <v>29.429229830436125</v>
      </c>
      <c r="O129" s="19">
        <f>IF(B129="Air Force",'Air Force'!$C$71,IF(B129="Albany",Albany!$C$71,IF(B129="Detroit",Detroit!$C$71,IF(B129="Binghamton",Binghamton!$C$71,IF(B129="Hartford",Hartford!$C$71,IF(B129="Stony Brook",'Stony Brook'!$C$71,IF(B129="UMBC",UMBC!$C$71,IF(B129="Vermont",Vermont!$C$71,IF(B129="Duke",Duke!$C$71,IF(B129="Maryland",Maryland!$C$71,IF(B129="North Carolina",'North Carolina'!$C$71,IF(B129="Virginia",Virginia!$C$71,IF(B129="Georgetown",Georgetown!$C$71,IF(B129="Notre Dame",'Notre Dame'!$C$71,IF(B129="Providence",Providence!$C$71,IF(B129="Rutgers",Rutgers!$C$71,IF(B129="St. Johns",'St. Johns'!$C$71,IF(B129="Syracuse",Syracuse!$C$71,IF(B129="Villanova",Villanova!$C$71,IF(B129="Drexel",Drexel!$C$71,IF(B129="Hofstra",Hofstra!$C$71,IF(B129="Penn State",'Penn State'!$C$71,IF(B129="Delaware",Delaware!$C$71,IF(B129="Massachusetts",Massachusetts!$C$71,IF(B129="Bellarmine",Bellarmine!$C$71,IF(B129="Fairfield",Fairfield!$C$71,IF(B129="Hobart",Hobart!$C$71,IF(B129="Loyola",Loyola!$C$71,IF(B129="Ohio State",'Ohio State'!$C$71,IF(B129="Denver",Denver!$C$71,IF(B129="Johns Hopkins",'Johns Hopkins'!$C$71,IF(B129="Mercer",Mercer!$C$71,IF(B129="Michigan",Michigan!$C$71,IF(B129="Brown",Brown!$C$71,IF(B129="Cornell",Cornell!$C$71,IF(B129="Dartmouth",Dartmouth!$C$71,IF(B129="Harvard",Harvard!$C$71,IF(B129="Pennsylvania",Pennsylvania!$C$71,IF(B129="Princeton",Princeton!$C$71,IF(B129="Yale",Yale!$C$71,IF(B129="Canisius",Canisius!$C$71,IF(B129="Jacksonville",Jacksonville!$C$71,IF(B129="Manhattan",Manhattan!$C$71,IF(B129="Marist",Marist!$C$71,IF(B129="St. Josephs",'St. Josephs'!$C$71,IF(B129="Siena",Siena!$C$71,IF(B129="VMI",VMI!$C$71,IF(B129="Bryant",Bryant!$C$71,IF(B129="Mt. St. Marys",'Mount St. Marys'!$C$71,IF(B129="Quinnipiac",Quinnipiac!$C$71,IF(B129="Robert Morris",'Robert Morris'!$C$71,IF(B129="Sacred Heart",'Sacred Heart'!$C$71,IF(B129="Wagner",Wagner!$C$71,IF(B129="Army",Army!$C$71,IF(B129="Bucknell",Bucknell!$C$71,IF(B129="Colgate",Colgate!$C$71,IF(B129="Towson",Towson!$C$71,IF(B129="Holy Cross",'Holy Cross'!$C$71,IF(B129="Lafayette",Lafayette!$C$71,IF(B129="Lehigh",Lehigh!$C$71,IF(B129="Navy",Navy!$C$71,0)))))))))))))))))))))))))))))))))))))))))))))))))))))))))))))</f>
        <v>27.644491202480605</v>
      </c>
    </row>
    <row r="130" spans="1:15">
      <c r="A130" t="s">
        <v>276</v>
      </c>
      <c r="B130" t="s">
        <v>51</v>
      </c>
      <c r="C130" t="s">
        <v>437</v>
      </c>
      <c r="D130">
        <v>8</v>
      </c>
      <c r="E130">
        <v>12</v>
      </c>
      <c r="F130">
        <v>20</v>
      </c>
      <c r="G130" s="44">
        <f t="shared" si="6"/>
        <v>2.3121387283236992</v>
      </c>
      <c r="H130" s="44">
        <f t="shared" si="7"/>
        <v>3.4682080924855487</v>
      </c>
      <c r="I130" s="44">
        <f t="shared" si="8"/>
        <v>5.7803468208092488</v>
      </c>
      <c r="J130">
        <f t="shared" si="9"/>
        <v>163</v>
      </c>
      <c r="K130">
        <f>IF(B130="Air Force",'Air Force'!$F$9,IF(B130="Albany",Albany!$F$9,IF(B130="Detroit",Detroit!$F$9,IF(B130="Binghamton",Binghamton!$F$9,IF(B130="Hartford",Hartford!$F$9,IF(B130="Stony Brook",'Stony Brook'!$F$9,IF(B130="UMBC",UMBC!$F$9,IF(B130="Vermont",Vermont!$F$9,IF(B130="Duke",Duke!$F$9,IF(B130="Maryland",Maryland!$F$9,IF(B130="North Carolina",'North Carolina'!$F$9,IF(B130="Virginia",Virginia!$F$9,IF(B130="Georgetown",Georgetown!$F$9,IF(B130="Notre Dame",'Notre Dame'!$F$9,IF(B130="Providence",Providence!$F$9,IF(B130="Rutgers",Rutgers!$F$9,IF(B130="St. Johns",'St. Johns'!$F$9,IF(B130="Syracuse",Syracuse!$F$9,IF(B130="Villanova",Villanova!$F$9,IF(B130="Drexel",Drexel!$F$9,IF(B130="Hofstra",Hofstra!$F$9,IF(B130="Penn State",'Penn State'!$F$9,IF(B130="Delaware",Delaware!$F$9,IF(B130="Massachusetts",Massachusetts!$F$9,IF(B130="Bellarmine",Bellarmine!$F$9,IF(B130="Fairfield",Fairfield!$F$9,IF(B130="Hobart",Hobart!$F$9,IF(B130="Loyola",Loyola!$F$9,IF(B130="Ohio State",'Ohio State'!$F$9,IF(B130="Denver",Denver!$F$9,IF(B130="Johns Hopkins",'Johns Hopkins'!$F$9,IF(B130="Mercer",Mercer!$F$9,IF(B130="Michigan",Michigan!$F$9,IF(B130="Brown",Brown!$F$9,IF(B130="Cornell",Cornell!$F$9,IF(B130="Dartmouth",Dartmouth!$F$9,IF(B130="Harvard",Harvard!$F$9,IF(B130="Pennsylvania",Pennsylvania!$F$9,IF(B130="Princeton",Princeton!$F$9,IF(B130="Yale",Yale!$F$9,IF(B130="Canisius",Canisius!$F$9,IF(B130="Jacksonville",Jacksonville!$F$9,IF(B130="Manhattan",Manhattan!$F$9,IF(B130="Marist",Marist!$F$9,IF(B130="St. Josephs",'St. Josephs'!$F$9,IF(B130="Siena",Siena!$F$9,IF(B130="VMI",VMI!$F$9,IF(B130="Bryant",Bryant!$F$9,IF(B130="Mt. St. Marys",'Mount St. Marys'!$F$9,IF(B130="Quinnipiac",Quinnipiac!$F$9,IF(B130="Robert Morris",'Robert Morris'!$F$9,IF(B130="Sacred Heart",'Sacred Heart'!$F$9,IF(B130="Wagner",Wagner!$F$9,IF(B130="Army",Army!$F$9,IF(B130="Bucknell",Bucknell!$F$9,IF(B130="Colgate",Colgate!$F$9,IF(B130="Towson",Towson!$F$9,IF(B130="Holy Cross",'Holy Cross'!$F$9,IF(B130="Lafayette",Lafayette!$F$9,IF(B130="Lehigh",Lehigh!$F$9,IF(B130="Navy",Navy!$F$9,0)))))))))))))))))))))))))))))))))))))))))))))))))))))))))))))</f>
        <v>346</v>
      </c>
      <c r="L130" s="19">
        <f t="shared" si="10"/>
        <v>6.1535281602130443</v>
      </c>
      <c r="M130">
        <f t="shared" si="11"/>
        <v>147</v>
      </c>
      <c r="N130" s="19">
        <f>'Efficiency Adjustment'!$B$66</f>
        <v>29.429229830436125</v>
      </c>
      <c r="O130" s="19">
        <f>IF(B130="Air Force",'Air Force'!$C$71,IF(B130="Albany",Albany!$C$71,IF(B130="Detroit",Detroit!$C$71,IF(B130="Binghamton",Binghamton!$C$71,IF(B130="Hartford",Hartford!$C$71,IF(B130="Stony Brook",'Stony Brook'!$C$71,IF(B130="UMBC",UMBC!$C$71,IF(B130="Vermont",Vermont!$C$71,IF(B130="Duke",Duke!$C$71,IF(B130="Maryland",Maryland!$C$71,IF(B130="North Carolina",'North Carolina'!$C$71,IF(B130="Virginia",Virginia!$C$71,IF(B130="Georgetown",Georgetown!$C$71,IF(B130="Notre Dame",'Notre Dame'!$C$71,IF(B130="Providence",Providence!$C$71,IF(B130="Rutgers",Rutgers!$C$71,IF(B130="St. Johns",'St. Johns'!$C$71,IF(B130="Syracuse",Syracuse!$C$71,IF(B130="Villanova",Villanova!$C$71,IF(B130="Drexel",Drexel!$C$71,IF(B130="Hofstra",Hofstra!$C$71,IF(B130="Penn State",'Penn State'!$C$71,IF(B130="Delaware",Delaware!$C$71,IF(B130="Massachusetts",Massachusetts!$C$71,IF(B130="Bellarmine",Bellarmine!$C$71,IF(B130="Fairfield",Fairfield!$C$71,IF(B130="Hobart",Hobart!$C$71,IF(B130="Loyola",Loyola!$C$71,IF(B130="Ohio State",'Ohio State'!$C$71,IF(B130="Denver",Denver!$C$71,IF(B130="Johns Hopkins",'Johns Hopkins'!$C$71,IF(B130="Mercer",Mercer!$C$71,IF(B130="Michigan",Michigan!$C$71,IF(B130="Brown",Brown!$C$71,IF(B130="Cornell",Cornell!$C$71,IF(B130="Dartmouth",Dartmouth!$C$71,IF(B130="Harvard",Harvard!$C$71,IF(B130="Pennsylvania",Pennsylvania!$C$71,IF(B130="Princeton",Princeton!$C$71,IF(B130="Yale",Yale!$C$71,IF(B130="Canisius",Canisius!$C$71,IF(B130="Jacksonville",Jacksonville!$C$71,IF(B130="Manhattan",Manhattan!$C$71,IF(B130="Marist",Marist!$C$71,IF(B130="St. Josephs",'St. Josephs'!$C$71,IF(B130="Siena",Siena!$C$71,IF(B130="VMI",VMI!$C$71,IF(B130="Bryant",Bryant!$C$71,IF(B130="Mt. St. Marys",'Mount St. Marys'!$C$71,IF(B130="Quinnipiac",Quinnipiac!$C$71,IF(B130="Robert Morris",'Robert Morris'!$C$71,IF(B130="Sacred Heart",'Sacred Heart'!$C$71,IF(B130="Wagner",Wagner!$C$71,IF(B130="Army",Army!$C$71,IF(B130="Bucknell",Bucknell!$C$71,IF(B130="Colgate",Colgate!$C$71,IF(B130="Towson",Towson!$C$71,IF(B130="Holy Cross",'Holy Cross'!$C$71,IF(B130="Lafayette",Lafayette!$C$71,IF(B130="Lehigh",Lehigh!$C$71,IF(B130="Navy",Navy!$C$71,0)))))))))))))))))))))))))))))))))))))))))))))))))))))))))))))</f>
        <v>27.644491202480605</v>
      </c>
    </row>
    <row r="131" spans="1:15">
      <c r="A131" t="s">
        <v>441</v>
      </c>
      <c r="B131" t="s">
        <v>21</v>
      </c>
      <c r="C131" t="s">
        <v>436</v>
      </c>
      <c r="D131">
        <v>10</v>
      </c>
      <c r="E131">
        <v>12</v>
      </c>
      <c r="F131">
        <v>22</v>
      </c>
      <c r="G131" s="44">
        <f t="shared" si="6"/>
        <v>2.9850746268656714</v>
      </c>
      <c r="H131" s="44">
        <f t="shared" si="7"/>
        <v>3.5820895522388061</v>
      </c>
      <c r="I131" s="44">
        <f t="shared" si="8"/>
        <v>6.567164179104477</v>
      </c>
      <c r="J131">
        <f t="shared" si="9"/>
        <v>121</v>
      </c>
      <c r="K131">
        <f>IF(B131="Air Force",'Air Force'!$F$9,IF(B131="Albany",Albany!$F$9,IF(B131="Detroit",Detroit!$F$9,IF(B131="Binghamton",Binghamton!$F$9,IF(B131="Hartford",Hartford!$F$9,IF(B131="Stony Brook",'Stony Brook'!$F$9,IF(B131="UMBC",UMBC!$F$9,IF(B131="Vermont",Vermont!$F$9,IF(B131="Duke",Duke!$F$9,IF(B131="Maryland",Maryland!$F$9,IF(B131="North Carolina",'North Carolina'!$F$9,IF(B131="Virginia",Virginia!$F$9,IF(B131="Georgetown",Georgetown!$F$9,IF(B131="Notre Dame",'Notre Dame'!$F$9,IF(B131="Providence",Providence!$F$9,IF(B131="Rutgers",Rutgers!$F$9,IF(B131="St. Johns",'St. Johns'!$F$9,IF(B131="Syracuse",Syracuse!$F$9,IF(B131="Villanova",Villanova!$F$9,IF(B131="Drexel",Drexel!$F$9,IF(B131="Hofstra",Hofstra!$F$9,IF(B131="Penn State",'Penn State'!$F$9,IF(B131="Delaware",Delaware!$F$9,IF(B131="Massachusetts",Massachusetts!$F$9,IF(B131="Bellarmine",Bellarmine!$F$9,IF(B131="Fairfield",Fairfield!$F$9,IF(B131="Hobart",Hobart!$F$9,IF(B131="Loyola",Loyola!$F$9,IF(B131="Ohio State",'Ohio State'!$F$9,IF(B131="Denver",Denver!$F$9,IF(B131="Johns Hopkins",'Johns Hopkins'!$F$9,IF(B131="Mercer",Mercer!$F$9,IF(B131="Michigan",Michigan!$F$9,IF(B131="Brown",Brown!$F$9,IF(B131="Cornell",Cornell!$F$9,IF(B131="Dartmouth",Dartmouth!$F$9,IF(B131="Harvard",Harvard!$F$9,IF(B131="Pennsylvania",Pennsylvania!$F$9,IF(B131="Princeton",Princeton!$F$9,IF(B131="Yale",Yale!$F$9,IF(B131="Canisius",Canisius!$F$9,IF(B131="Jacksonville",Jacksonville!$F$9,IF(B131="Manhattan",Manhattan!$F$9,IF(B131="Marist",Marist!$F$9,IF(B131="St. Josephs",'St. Josephs'!$F$9,IF(B131="Siena",Siena!$F$9,IF(B131="VMI",VMI!$F$9,IF(B131="Bryant",Bryant!$F$9,IF(B131="Mt. St. Marys",'Mount St. Marys'!$F$9,IF(B131="Quinnipiac",Quinnipiac!$F$9,IF(B131="Robert Morris",'Robert Morris'!$F$9,IF(B131="Sacred Heart",'Sacred Heart'!$F$9,IF(B131="Wagner",Wagner!$F$9,IF(B131="Army",Army!$F$9,IF(B131="Bucknell",Bucknell!$F$9,IF(B131="Colgate",Colgate!$F$9,IF(B131="Towson",Towson!$F$9,IF(B131="Holy Cross",'Holy Cross'!$F$9,IF(B131="Lafayette",Lafayette!$F$9,IF(B131="Lehigh",Lehigh!$F$9,IF(B131="Navy",Navy!$F$9,0)))))))))))))))))))))))))))))))))))))))))))))))))))))))))))))</f>
        <v>335</v>
      </c>
      <c r="L131" s="19">
        <f t="shared" si="10"/>
        <v>6.665874818636345</v>
      </c>
      <c r="M131">
        <f t="shared" si="11"/>
        <v>122</v>
      </c>
      <c r="N131" s="19">
        <f>'Efficiency Adjustment'!$B$66</f>
        <v>29.429229830436125</v>
      </c>
      <c r="O131" s="19">
        <f>IF(B131="Air Force",'Air Force'!$C$71,IF(B131="Albany",Albany!$C$71,IF(B131="Detroit",Detroit!$C$71,IF(B131="Binghamton",Binghamton!$C$71,IF(B131="Hartford",Hartford!$C$71,IF(B131="Stony Brook",'Stony Brook'!$C$71,IF(B131="UMBC",UMBC!$C$71,IF(B131="Vermont",Vermont!$C$71,IF(B131="Duke",Duke!$C$71,IF(B131="Maryland",Maryland!$C$71,IF(B131="North Carolina",'North Carolina'!$C$71,IF(B131="Virginia",Virginia!$C$71,IF(B131="Georgetown",Georgetown!$C$71,IF(B131="Notre Dame",'Notre Dame'!$C$71,IF(B131="Providence",Providence!$C$71,IF(B131="Rutgers",Rutgers!$C$71,IF(B131="St. Johns",'St. Johns'!$C$71,IF(B131="Syracuse",Syracuse!$C$71,IF(B131="Villanova",Villanova!$C$71,IF(B131="Drexel",Drexel!$C$71,IF(B131="Hofstra",Hofstra!$C$71,IF(B131="Penn State",'Penn State'!$C$71,IF(B131="Delaware",Delaware!$C$71,IF(B131="Massachusetts",Massachusetts!$C$71,IF(B131="Bellarmine",Bellarmine!$C$71,IF(B131="Fairfield",Fairfield!$C$71,IF(B131="Hobart",Hobart!$C$71,IF(B131="Loyola",Loyola!$C$71,IF(B131="Ohio State",'Ohio State'!$C$71,IF(B131="Denver",Denver!$C$71,IF(B131="Johns Hopkins",'Johns Hopkins'!$C$71,IF(B131="Mercer",Mercer!$C$71,IF(B131="Michigan",Michigan!$C$71,IF(B131="Brown",Brown!$C$71,IF(B131="Cornell",Cornell!$C$71,IF(B131="Dartmouth",Dartmouth!$C$71,IF(B131="Harvard",Harvard!$C$71,IF(B131="Pennsylvania",Pennsylvania!$C$71,IF(B131="Princeton",Princeton!$C$71,IF(B131="Yale",Yale!$C$71,IF(B131="Canisius",Canisius!$C$71,IF(B131="Jacksonville",Jacksonville!$C$71,IF(B131="Manhattan",Manhattan!$C$71,IF(B131="Marist",Marist!$C$71,IF(B131="St. Josephs",'St. Josephs'!$C$71,IF(B131="Siena",Siena!$C$71,IF(B131="VMI",VMI!$C$71,IF(B131="Bryant",Bryant!$C$71,IF(B131="Mt. St. Marys",'Mount St. Marys'!$C$71,IF(B131="Quinnipiac",Quinnipiac!$C$71,IF(B131="Robert Morris",'Robert Morris'!$C$71,IF(B131="Sacred Heart",'Sacred Heart'!$C$71,IF(B131="Wagner",Wagner!$C$71,IF(B131="Army",Army!$C$71,IF(B131="Bucknell",Bucknell!$C$71,IF(B131="Colgate",Colgate!$C$71,IF(B131="Towson",Towson!$C$71,IF(B131="Holy Cross",'Holy Cross'!$C$71,IF(B131="Lafayette",Lafayette!$C$71,IF(B131="Lehigh",Lehigh!$C$71,IF(B131="Navy",Navy!$C$71,0)))))))))))))))))))))))))))))))))))))))))))))))))))))))))))))</f>
        <v>28.993431352887317</v>
      </c>
    </row>
    <row r="132" spans="1:15">
      <c r="A132" t="s">
        <v>383</v>
      </c>
      <c r="B132" t="s">
        <v>16</v>
      </c>
      <c r="C132" t="s">
        <v>435</v>
      </c>
      <c r="D132">
        <v>24</v>
      </c>
      <c r="E132">
        <v>4</v>
      </c>
      <c r="F132">
        <v>28</v>
      </c>
      <c r="G132" s="44">
        <f t="shared" si="6"/>
        <v>5.4545454545454541</v>
      </c>
      <c r="H132" s="44">
        <f t="shared" si="7"/>
        <v>0.90909090909090906</v>
      </c>
      <c r="I132" s="44">
        <f t="shared" si="8"/>
        <v>6.3636363636363633</v>
      </c>
      <c r="J132">
        <f t="shared" si="9"/>
        <v>138</v>
      </c>
      <c r="K132">
        <f>IF(B132="Air Force",'Air Force'!$F$9,IF(B132="Albany",Albany!$F$9,IF(B132="Detroit",Detroit!$F$9,IF(B132="Binghamton",Binghamton!$F$9,IF(B132="Hartford",Hartford!$F$9,IF(B132="Stony Brook",'Stony Brook'!$F$9,IF(B132="UMBC",UMBC!$F$9,IF(B132="Vermont",Vermont!$F$9,IF(B132="Duke",Duke!$F$9,IF(B132="Maryland",Maryland!$F$9,IF(B132="North Carolina",'North Carolina'!$F$9,IF(B132="Virginia",Virginia!$F$9,IF(B132="Georgetown",Georgetown!$F$9,IF(B132="Notre Dame",'Notre Dame'!$F$9,IF(B132="Providence",Providence!$F$9,IF(B132="Rutgers",Rutgers!$F$9,IF(B132="St. Johns",'St. Johns'!$F$9,IF(B132="Syracuse",Syracuse!$F$9,IF(B132="Villanova",Villanova!$F$9,IF(B132="Drexel",Drexel!$F$9,IF(B132="Hofstra",Hofstra!$F$9,IF(B132="Penn State",'Penn State'!$F$9,IF(B132="Delaware",Delaware!$F$9,IF(B132="Massachusetts",Massachusetts!$F$9,IF(B132="Bellarmine",Bellarmine!$F$9,IF(B132="Fairfield",Fairfield!$F$9,IF(B132="Hobart",Hobart!$F$9,IF(B132="Loyola",Loyola!$F$9,IF(B132="Ohio State",'Ohio State'!$F$9,IF(B132="Denver",Denver!$F$9,IF(B132="Johns Hopkins",'Johns Hopkins'!$F$9,IF(B132="Mercer",Mercer!$F$9,IF(B132="Michigan",Michigan!$F$9,IF(B132="Brown",Brown!$F$9,IF(B132="Cornell",Cornell!$F$9,IF(B132="Dartmouth",Dartmouth!$F$9,IF(B132="Harvard",Harvard!$F$9,IF(B132="Pennsylvania",Pennsylvania!$F$9,IF(B132="Princeton",Princeton!$F$9,IF(B132="Yale",Yale!$F$9,IF(B132="Canisius",Canisius!$F$9,IF(B132="Jacksonville",Jacksonville!$F$9,IF(B132="Manhattan",Manhattan!$F$9,IF(B132="Marist",Marist!$F$9,IF(B132="St. Josephs",'St. Josephs'!$F$9,IF(B132="Siena",Siena!$F$9,IF(B132="VMI",VMI!$F$9,IF(B132="Bryant",Bryant!$F$9,IF(B132="Mt. St. Marys",'Mount St. Marys'!$F$9,IF(B132="Quinnipiac",Quinnipiac!$F$9,IF(B132="Robert Morris",'Robert Morris'!$F$9,IF(B132="Sacred Heart",'Sacred Heart'!$F$9,IF(B132="Wagner",Wagner!$F$9,IF(B132="Army",Army!$F$9,IF(B132="Bucknell",Bucknell!$F$9,IF(B132="Colgate",Colgate!$F$9,IF(B132="Towson",Towson!$F$9,IF(B132="Holy Cross",'Holy Cross'!$F$9,IF(B132="Lafayette",Lafayette!$F$9,IF(B132="Lehigh",Lehigh!$F$9,IF(B132="Navy",Navy!$F$9,0)))))))))))))))))))))))))))))))))))))))))))))))))))))))))))))</f>
        <v>440</v>
      </c>
      <c r="L132" s="19">
        <f t="shared" si="10"/>
        <v>6.6401383589184029</v>
      </c>
      <c r="M132">
        <f t="shared" si="11"/>
        <v>124</v>
      </c>
      <c r="N132" s="19">
        <f>'Efficiency Adjustment'!$B$66</f>
        <v>29.429229830436125</v>
      </c>
      <c r="O132" s="19">
        <f>IF(B132="Air Force",'Air Force'!$C$71,IF(B132="Albany",Albany!$C$71,IF(B132="Detroit",Detroit!$C$71,IF(B132="Binghamton",Binghamton!$C$71,IF(B132="Hartford",Hartford!$C$71,IF(B132="Stony Brook",'Stony Brook'!$C$71,IF(B132="UMBC",UMBC!$C$71,IF(B132="Vermont",Vermont!$C$71,IF(B132="Duke",Duke!$C$71,IF(B132="Maryland",Maryland!$C$71,IF(B132="North Carolina",'North Carolina'!$C$71,IF(B132="Virginia",Virginia!$C$71,IF(B132="Georgetown",Georgetown!$C$71,IF(B132="Notre Dame",'Notre Dame'!$C$71,IF(B132="Providence",Providence!$C$71,IF(B132="Rutgers",Rutgers!$C$71,IF(B132="St. Johns",'St. Johns'!$C$71,IF(B132="Syracuse",Syracuse!$C$71,IF(B132="Villanova",Villanova!$C$71,IF(B132="Drexel",Drexel!$C$71,IF(B132="Hofstra",Hofstra!$C$71,IF(B132="Penn State",'Penn State'!$C$71,IF(B132="Delaware",Delaware!$C$71,IF(B132="Massachusetts",Massachusetts!$C$71,IF(B132="Bellarmine",Bellarmine!$C$71,IF(B132="Fairfield",Fairfield!$C$71,IF(B132="Hobart",Hobart!$C$71,IF(B132="Loyola",Loyola!$C$71,IF(B132="Ohio State",'Ohio State'!$C$71,IF(B132="Denver",Denver!$C$71,IF(B132="Johns Hopkins",'Johns Hopkins'!$C$71,IF(B132="Mercer",Mercer!$C$71,IF(B132="Michigan",Michigan!$C$71,IF(B132="Brown",Brown!$C$71,IF(B132="Cornell",Cornell!$C$71,IF(B132="Dartmouth",Dartmouth!$C$71,IF(B132="Harvard",Harvard!$C$71,IF(B132="Pennsylvania",Pennsylvania!$C$71,IF(B132="Princeton",Princeton!$C$71,IF(B132="Yale",Yale!$C$71,IF(B132="Canisius",Canisius!$C$71,IF(B132="Jacksonville",Jacksonville!$C$71,IF(B132="Manhattan",Manhattan!$C$71,IF(B132="Marist",Marist!$C$71,IF(B132="St. Josephs",'St. Josephs'!$C$71,IF(B132="Siena",Siena!$C$71,IF(B132="VMI",VMI!$C$71,IF(B132="Bryant",Bryant!$C$71,IF(B132="Mt. St. Marys",'Mount St. Marys'!$C$71,IF(B132="Quinnipiac",Quinnipiac!$C$71,IF(B132="Robert Morris",'Robert Morris'!$C$71,IF(B132="Sacred Heart",'Sacred Heart'!$C$71,IF(B132="Wagner",Wagner!$C$71,IF(B132="Army",Army!$C$71,IF(B132="Bucknell",Bucknell!$C$71,IF(B132="Colgate",Colgate!$C$71,IF(B132="Towson",Towson!$C$71,IF(B132="Holy Cross",'Holy Cross'!$C$71,IF(B132="Lafayette",Lafayette!$C$71,IF(B132="Lehigh",Lehigh!$C$71,IF(B132="Navy",Navy!$C$71,0)))))))))))))))))))))))))))))))))))))))))))))))))))))))))))))</f>
        <v>28.203767298198354</v>
      </c>
    </row>
    <row r="133" spans="1:15">
      <c r="A133" t="s">
        <v>333</v>
      </c>
      <c r="B133" t="s">
        <v>19</v>
      </c>
      <c r="C133" t="s">
        <v>436</v>
      </c>
      <c r="D133">
        <v>14</v>
      </c>
      <c r="E133">
        <v>11</v>
      </c>
      <c r="F133">
        <v>25</v>
      </c>
      <c r="G133" s="44">
        <f t="shared" ref="G133:G196" si="12">(D133/K133)*100</f>
        <v>3.8888888888888888</v>
      </c>
      <c r="H133" s="44">
        <f t="shared" ref="H133:H196" si="13">(E133/K133)*100</f>
        <v>3.0555555555555554</v>
      </c>
      <c r="I133" s="44">
        <f t="shared" ref="I133:I196" si="14">(F133/K133)*100</f>
        <v>6.9444444444444446</v>
      </c>
      <c r="J133">
        <f t="shared" ref="J133:J196" si="15">RANK(I133, $I$5:$I$205,0)</f>
        <v>106</v>
      </c>
      <c r="K133">
        <f>IF(B133="Air Force",'Air Force'!$F$9,IF(B133="Albany",Albany!$F$9,IF(B133="Detroit",Detroit!$F$9,IF(B133="Binghamton",Binghamton!$F$9,IF(B133="Hartford",Hartford!$F$9,IF(B133="Stony Brook",'Stony Brook'!$F$9,IF(B133="UMBC",UMBC!$F$9,IF(B133="Vermont",Vermont!$F$9,IF(B133="Duke",Duke!$F$9,IF(B133="Maryland",Maryland!$F$9,IF(B133="North Carolina",'North Carolina'!$F$9,IF(B133="Virginia",Virginia!$F$9,IF(B133="Georgetown",Georgetown!$F$9,IF(B133="Notre Dame",'Notre Dame'!$F$9,IF(B133="Providence",Providence!$F$9,IF(B133="Rutgers",Rutgers!$F$9,IF(B133="St. Johns",'St. Johns'!$F$9,IF(B133="Syracuse",Syracuse!$F$9,IF(B133="Villanova",Villanova!$F$9,IF(B133="Drexel",Drexel!$F$9,IF(B133="Hofstra",Hofstra!$F$9,IF(B133="Penn State",'Penn State'!$F$9,IF(B133="Delaware",Delaware!$F$9,IF(B133="Massachusetts",Massachusetts!$F$9,IF(B133="Bellarmine",Bellarmine!$F$9,IF(B133="Fairfield",Fairfield!$F$9,IF(B133="Hobart",Hobart!$F$9,IF(B133="Loyola",Loyola!$F$9,IF(B133="Ohio State",'Ohio State'!$F$9,IF(B133="Denver",Denver!$F$9,IF(B133="Johns Hopkins",'Johns Hopkins'!$F$9,IF(B133="Mercer",Mercer!$F$9,IF(B133="Michigan",Michigan!$F$9,IF(B133="Brown",Brown!$F$9,IF(B133="Cornell",Cornell!$F$9,IF(B133="Dartmouth",Dartmouth!$F$9,IF(B133="Harvard",Harvard!$F$9,IF(B133="Pennsylvania",Pennsylvania!$F$9,IF(B133="Princeton",Princeton!$F$9,IF(B133="Yale",Yale!$F$9,IF(B133="Canisius",Canisius!$F$9,IF(B133="Jacksonville",Jacksonville!$F$9,IF(B133="Manhattan",Manhattan!$F$9,IF(B133="Marist",Marist!$F$9,IF(B133="St. Josephs",'St. Josephs'!$F$9,IF(B133="Siena",Siena!$F$9,IF(B133="VMI",VMI!$F$9,IF(B133="Bryant",Bryant!$F$9,IF(B133="Mt. St. Marys",'Mount St. Marys'!$F$9,IF(B133="Quinnipiac",Quinnipiac!$F$9,IF(B133="Robert Morris",'Robert Morris'!$F$9,IF(B133="Sacred Heart",'Sacred Heart'!$F$9,IF(B133="Wagner",Wagner!$F$9,IF(B133="Army",Army!$F$9,IF(B133="Bucknell",Bucknell!$F$9,IF(B133="Colgate",Colgate!$F$9,IF(B133="Towson",Towson!$F$9,IF(B133="Holy Cross",'Holy Cross'!$F$9,IF(B133="Lafayette",Lafayette!$F$9,IF(B133="Lehigh",Lehigh!$F$9,IF(B133="Navy",Navy!$F$9,0)))))))))))))))))))))))))))))))))))))))))))))))))))))))))))))</f>
        <v>360</v>
      </c>
      <c r="L133" s="19">
        <f t="shared" ref="L133:L196" si="16">(I133*N133)/O133</f>
        <v>6.5145834959066891</v>
      </c>
      <c r="M133">
        <f t="shared" ref="M133:M196" si="17">RANK(L133, $L$5:$L$205,0)</f>
        <v>130</v>
      </c>
      <c r="N133" s="19">
        <f>'Efficiency Adjustment'!$B$66</f>
        <v>29.429229830436125</v>
      </c>
      <c r="O133" s="19">
        <f>IF(B133="Air Force",'Air Force'!$C$71,IF(B133="Albany",Albany!$C$71,IF(B133="Detroit",Detroit!$C$71,IF(B133="Binghamton",Binghamton!$C$71,IF(B133="Hartford",Hartford!$C$71,IF(B133="Stony Brook",'Stony Brook'!$C$71,IF(B133="UMBC",UMBC!$C$71,IF(B133="Vermont",Vermont!$C$71,IF(B133="Duke",Duke!$C$71,IF(B133="Maryland",Maryland!$C$71,IF(B133="North Carolina",'North Carolina'!$C$71,IF(B133="Virginia",Virginia!$C$71,IF(B133="Georgetown",Georgetown!$C$71,IF(B133="Notre Dame",'Notre Dame'!$C$71,IF(B133="Providence",Providence!$C$71,IF(B133="Rutgers",Rutgers!$C$71,IF(B133="St. Johns",'St. Johns'!$C$71,IF(B133="Syracuse",Syracuse!$C$71,IF(B133="Villanova",Villanova!$C$71,IF(B133="Drexel",Drexel!$C$71,IF(B133="Hofstra",Hofstra!$C$71,IF(B133="Penn State",'Penn State'!$C$71,IF(B133="Delaware",Delaware!$C$71,IF(B133="Massachusetts",Massachusetts!$C$71,IF(B133="Bellarmine",Bellarmine!$C$71,IF(B133="Fairfield",Fairfield!$C$71,IF(B133="Hobart",Hobart!$C$71,IF(B133="Loyola",Loyola!$C$71,IF(B133="Ohio State",'Ohio State'!$C$71,IF(B133="Denver",Denver!$C$71,IF(B133="Johns Hopkins",'Johns Hopkins'!$C$71,IF(B133="Mercer",Mercer!$C$71,IF(B133="Michigan",Michigan!$C$71,IF(B133="Brown",Brown!$C$71,IF(B133="Cornell",Cornell!$C$71,IF(B133="Dartmouth",Dartmouth!$C$71,IF(B133="Harvard",Harvard!$C$71,IF(B133="Pennsylvania",Pennsylvania!$C$71,IF(B133="Princeton",Princeton!$C$71,IF(B133="Yale",Yale!$C$71,IF(B133="Canisius",Canisius!$C$71,IF(B133="Jacksonville",Jacksonville!$C$71,IF(B133="Manhattan",Manhattan!$C$71,IF(B133="Marist",Marist!$C$71,IF(B133="St. Josephs",'St. Josephs'!$C$71,IF(B133="Siena",Siena!$C$71,IF(B133="VMI",VMI!$C$71,IF(B133="Bryant",Bryant!$C$71,IF(B133="Mt. St. Marys",'Mount St. Marys'!$C$71,IF(B133="Quinnipiac",Quinnipiac!$C$71,IF(B133="Robert Morris",'Robert Morris'!$C$71,IF(B133="Sacred Heart",'Sacred Heart'!$C$71,IF(B133="Wagner",Wagner!$C$71,IF(B133="Army",Army!$C$71,IF(B133="Bucknell",Bucknell!$C$71,IF(B133="Colgate",Colgate!$C$71,IF(B133="Towson",Towson!$C$71,IF(B133="Holy Cross",'Holy Cross'!$C$71,IF(B133="Lafayette",Lafayette!$C$71,IF(B133="Lehigh",Lehigh!$C$71,IF(B133="Navy",Navy!$C$71,0)))))))))))))))))))))))))))))))))))))))))))))))))))))))))))))</f>
        <v>31.371100198295494</v>
      </c>
    </row>
    <row r="134" spans="1:15">
      <c r="A134" t="s">
        <v>472</v>
      </c>
      <c r="B134" t="s">
        <v>5</v>
      </c>
      <c r="C134" t="s">
        <v>435</v>
      </c>
      <c r="D134">
        <v>18</v>
      </c>
      <c r="E134">
        <v>4</v>
      </c>
      <c r="F134">
        <v>22</v>
      </c>
      <c r="G134" s="44">
        <f t="shared" si="12"/>
        <v>5.3412462908011866</v>
      </c>
      <c r="H134" s="44">
        <f t="shared" si="13"/>
        <v>1.1869436201780417</v>
      </c>
      <c r="I134" s="44">
        <f t="shared" si="14"/>
        <v>6.5281899109792292</v>
      </c>
      <c r="J134">
        <f t="shared" si="15"/>
        <v>125</v>
      </c>
      <c r="K134">
        <f>IF(B134="Air Force",'Air Force'!$F$9,IF(B134="Albany",Albany!$F$9,IF(B134="Detroit",Detroit!$F$9,IF(B134="Binghamton",Binghamton!$F$9,IF(B134="Hartford",Hartford!$F$9,IF(B134="Stony Brook",'Stony Brook'!$F$9,IF(B134="UMBC",UMBC!$F$9,IF(B134="Vermont",Vermont!$F$9,IF(B134="Duke",Duke!$F$9,IF(B134="Maryland",Maryland!$F$9,IF(B134="North Carolina",'North Carolina'!$F$9,IF(B134="Virginia",Virginia!$F$9,IF(B134="Georgetown",Georgetown!$F$9,IF(B134="Notre Dame",'Notre Dame'!$F$9,IF(B134="Providence",Providence!$F$9,IF(B134="Rutgers",Rutgers!$F$9,IF(B134="St. Johns",'St. Johns'!$F$9,IF(B134="Syracuse",Syracuse!$F$9,IF(B134="Villanova",Villanova!$F$9,IF(B134="Drexel",Drexel!$F$9,IF(B134="Hofstra",Hofstra!$F$9,IF(B134="Penn State",'Penn State'!$F$9,IF(B134="Delaware",Delaware!$F$9,IF(B134="Massachusetts",Massachusetts!$F$9,IF(B134="Bellarmine",Bellarmine!$F$9,IF(B134="Fairfield",Fairfield!$F$9,IF(B134="Hobart",Hobart!$F$9,IF(B134="Loyola",Loyola!$F$9,IF(B134="Ohio State",'Ohio State'!$F$9,IF(B134="Denver",Denver!$F$9,IF(B134="Johns Hopkins",'Johns Hopkins'!$F$9,IF(B134="Mercer",Mercer!$F$9,IF(B134="Michigan",Michigan!$F$9,IF(B134="Brown",Brown!$F$9,IF(B134="Cornell",Cornell!$F$9,IF(B134="Dartmouth",Dartmouth!$F$9,IF(B134="Harvard",Harvard!$F$9,IF(B134="Pennsylvania",Pennsylvania!$F$9,IF(B134="Princeton",Princeton!$F$9,IF(B134="Yale",Yale!$F$9,IF(B134="Canisius",Canisius!$F$9,IF(B134="Jacksonville",Jacksonville!$F$9,IF(B134="Manhattan",Manhattan!$F$9,IF(B134="Marist",Marist!$F$9,IF(B134="St. Josephs",'St. Josephs'!$F$9,IF(B134="Siena",Siena!$F$9,IF(B134="VMI",VMI!$F$9,IF(B134="Bryant",Bryant!$F$9,IF(B134="Mt. St. Marys",'Mount St. Marys'!$F$9,IF(B134="Quinnipiac",Quinnipiac!$F$9,IF(B134="Robert Morris",'Robert Morris'!$F$9,IF(B134="Sacred Heart",'Sacred Heart'!$F$9,IF(B134="Wagner",Wagner!$F$9,IF(B134="Army",Army!$F$9,IF(B134="Bucknell",Bucknell!$F$9,IF(B134="Colgate",Colgate!$F$9,IF(B134="Towson",Towson!$F$9,IF(B134="Holy Cross",'Holy Cross'!$F$9,IF(B134="Lafayette",Lafayette!$F$9,IF(B134="Lehigh",Lehigh!$F$9,IF(B134="Navy",Navy!$F$9,0)))))))))))))))))))))))))))))))))))))))))))))))))))))))))))))</f>
        <v>337</v>
      </c>
      <c r="L134" s="19">
        <f t="shared" si="16"/>
        <v>6.5974199671586327</v>
      </c>
      <c r="M134">
        <f t="shared" si="17"/>
        <v>126</v>
      </c>
      <c r="N134" s="19">
        <f>'Efficiency Adjustment'!$B$66</f>
        <v>29.429229830436125</v>
      </c>
      <c r="O134" s="19">
        <f>IF(B134="Air Force",'Air Force'!$C$71,IF(B134="Albany",Albany!$C$71,IF(B134="Detroit",Detroit!$C$71,IF(B134="Binghamton",Binghamton!$C$71,IF(B134="Hartford",Hartford!$C$71,IF(B134="Stony Brook",'Stony Brook'!$C$71,IF(B134="UMBC",UMBC!$C$71,IF(B134="Vermont",Vermont!$C$71,IF(B134="Duke",Duke!$C$71,IF(B134="Maryland",Maryland!$C$71,IF(B134="North Carolina",'North Carolina'!$C$71,IF(B134="Virginia",Virginia!$C$71,IF(B134="Georgetown",Georgetown!$C$71,IF(B134="Notre Dame",'Notre Dame'!$C$71,IF(B134="Providence",Providence!$C$71,IF(B134="Rutgers",Rutgers!$C$71,IF(B134="St. Johns",'St. Johns'!$C$71,IF(B134="Syracuse",Syracuse!$C$71,IF(B134="Villanova",Villanova!$C$71,IF(B134="Drexel",Drexel!$C$71,IF(B134="Hofstra",Hofstra!$C$71,IF(B134="Penn State",'Penn State'!$C$71,IF(B134="Delaware",Delaware!$C$71,IF(B134="Massachusetts",Massachusetts!$C$71,IF(B134="Bellarmine",Bellarmine!$C$71,IF(B134="Fairfield",Fairfield!$C$71,IF(B134="Hobart",Hobart!$C$71,IF(B134="Loyola",Loyola!$C$71,IF(B134="Ohio State",'Ohio State'!$C$71,IF(B134="Denver",Denver!$C$71,IF(B134="Johns Hopkins",'Johns Hopkins'!$C$71,IF(B134="Mercer",Mercer!$C$71,IF(B134="Michigan",Michigan!$C$71,IF(B134="Brown",Brown!$C$71,IF(B134="Cornell",Cornell!$C$71,IF(B134="Dartmouth",Dartmouth!$C$71,IF(B134="Harvard",Harvard!$C$71,IF(B134="Pennsylvania",Pennsylvania!$C$71,IF(B134="Princeton",Princeton!$C$71,IF(B134="Yale",Yale!$C$71,IF(B134="Canisius",Canisius!$C$71,IF(B134="Jacksonville",Jacksonville!$C$71,IF(B134="Manhattan",Manhattan!$C$71,IF(B134="Marist",Marist!$C$71,IF(B134="St. Josephs",'St. Josephs'!$C$71,IF(B134="Siena",Siena!$C$71,IF(B134="VMI",VMI!$C$71,IF(B134="Bryant",Bryant!$C$71,IF(B134="Mt. St. Marys",'Mount St. Marys'!$C$71,IF(B134="Quinnipiac",Quinnipiac!$C$71,IF(B134="Robert Morris",'Robert Morris'!$C$71,IF(B134="Sacred Heart",'Sacred Heart'!$C$71,IF(B134="Wagner",Wagner!$C$71,IF(B134="Army",Army!$C$71,IF(B134="Bucknell",Bucknell!$C$71,IF(B134="Colgate",Colgate!$C$71,IF(B134="Towson",Towson!$C$71,IF(B134="Holy Cross",'Holy Cross'!$C$71,IF(B134="Lafayette",Lafayette!$C$71,IF(B134="Lehigh",Lehigh!$C$71,IF(B134="Navy",Navy!$C$71,0)))))))))))))))))))))))))))))))))))))))))))))))))))))))))))))</f>
        <v>29.120414074486131</v>
      </c>
    </row>
    <row r="135" spans="1:15">
      <c r="A135" t="s">
        <v>366</v>
      </c>
      <c r="B135" t="s">
        <v>5</v>
      </c>
      <c r="C135" t="s">
        <v>434</v>
      </c>
      <c r="D135">
        <v>17</v>
      </c>
      <c r="E135">
        <v>5</v>
      </c>
      <c r="F135">
        <v>22</v>
      </c>
      <c r="G135" s="44">
        <f t="shared" si="12"/>
        <v>5.0445103857566762</v>
      </c>
      <c r="H135" s="44">
        <f t="shared" si="13"/>
        <v>1.4836795252225521</v>
      </c>
      <c r="I135" s="44">
        <f t="shared" si="14"/>
        <v>6.5281899109792292</v>
      </c>
      <c r="J135">
        <f t="shared" si="15"/>
        <v>125</v>
      </c>
      <c r="K135">
        <f>IF(B135="Air Force",'Air Force'!$F$9,IF(B135="Albany",Albany!$F$9,IF(B135="Detroit",Detroit!$F$9,IF(B135="Binghamton",Binghamton!$F$9,IF(B135="Hartford",Hartford!$F$9,IF(B135="Stony Brook",'Stony Brook'!$F$9,IF(B135="UMBC",UMBC!$F$9,IF(B135="Vermont",Vermont!$F$9,IF(B135="Duke",Duke!$F$9,IF(B135="Maryland",Maryland!$F$9,IF(B135="North Carolina",'North Carolina'!$F$9,IF(B135="Virginia",Virginia!$F$9,IF(B135="Georgetown",Georgetown!$F$9,IF(B135="Notre Dame",'Notre Dame'!$F$9,IF(B135="Providence",Providence!$F$9,IF(B135="Rutgers",Rutgers!$F$9,IF(B135="St. Johns",'St. Johns'!$F$9,IF(B135="Syracuse",Syracuse!$F$9,IF(B135="Villanova",Villanova!$F$9,IF(B135="Drexel",Drexel!$F$9,IF(B135="Hofstra",Hofstra!$F$9,IF(B135="Penn State",'Penn State'!$F$9,IF(B135="Delaware",Delaware!$F$9,IF(B135="Massachusetts",Massachusetts!$F$9,IF(B135="Bellarmine",Bellarmine!$F$9,IF(B135="Fairfield",Fairfield!$F$9,IF(B135="Hobart",Hobart!$F$9,IF(B135="Loyola",Loyola!$F$9,IF(B135="Ohio State",'Ohio State'!$F$9,IF(B135="Denver",Denver!$F$9,IF(B135="Johns Hopkins",'Johns Hopkins'!$F$9,IF(B135="Mercer",Mercer!$F$9,IF(B135="Michigan",Michigan!$F$9,IF(B135="Brown",Brown!$F$9,IF(B135="Cornell",Cornell!$F$9,IF(B135="Dartmouth",Dartmouth!$F$9,IF(B135="Harvard",Harvard!$F$9,IF(B135="Pennsylvania",Pennsylvania!$F$9,IF(B135="Princeton",Princeton!$F$9,IF(B135="Yale",Yale!$F$9,IF(B135="Canisius",Canisius!$F$9,IF(B135="Jacksonville",Jacksonville!$F$9,IF(B135="Manhattan",Manhattan!$F$9,IF(B135="Marist",Marist!$F$9,IF(B135="St. Josephs",'St. Josephs'!$F$9,IF(B135="Siena",Siena!$F$9,IF(B135="VMI",VMI!$F$9,IF(B135="Bryant",Bryant!$F$9,IF(B135="Mt. St. Marys",'Mount St. Marys'!$F$9,IF(B135="Quinnipiac",Quinnipiac!$F$9,IF(B135="Robert Morris",'Robert Morris'!$F$9,IF(B135="Sacred Heart",'Sacred Heart'!$F$9,IF(B135="Wagner",Wagner!$F$9,IF(B135="Army",Army!$F$9,IF(B135="Bucknell",Bucknell!$F$9,IF(B135="Colgate",Colgate!$F$9,IF(B135="Towson",Towson!$F$9,IF(B135="Holy Cross",'Holy Cross'!$F$9,IF(B135="Lafayette",Lafayette!$F$9,IF(B135="Lehigh",Lehigh!$F$9,IF(B135="Navy",Navy!$F$9,0)))))))))))))))))))))))))))))))))))))))))))))))))))))))))))))</f>
        <v>337</v>
      </c>
      <c r="L135" s="19">
        <f t="shared" si="16"/>
        <v>6.5974199671586327</v>
      </c>
      <c r="M135">
        <f t="shared" si="17"/>
        <v>126</v>
      </c>
      <c r="N135" s="19">
        <f>'Efficiency Adjustment'!$B$66</f>
        <v>29.429229830436125</v>
      </c>
      <c r="O135" s="19">
        <f>IF(B135="Air Force",'Air Force'!$C$71,IF(B135="Albany",Albany!$C$71,IF(B135="Detroit",Detroit!$C$71,IF(B135="Binghamton",Binghamton!$C$71,IF(B135="Hartford",Hartford!$C$71,IF(B135="Stony Brook",'Stony Brook'!$C$71,IF(B135="UMBC",UMBC!$C$71,IF(B135="Vermont",Vermont!$C$71,IF(B135="Duke",Duke!$C$71,IF(B135="Maryland",Maryland!$C$71,IF(B135="North Carolina",'North Carolina'!$C$71,IF(B135="Virginia",Virginia!$C$71,IF(B135="Georgetown",Georgetown!$C$71,IF(B135="Notre Dame",'Notre Dame'!$C$71,IF(B135="Providence",Providence!$C$71,IF(B135="Rutgers",Rutgers!$C$71,IF(B135="St. Johns",'St. Johns'!$C$71,IF(B135="Syracuse",Syracuse!$C$71,IF(B135="Villanova",Villanova!$C$71,IF(B135="Drexel",Drexel!$C$71,IF(B135="Hofstra",Hofstra!$C$71,IF(B135="Penn State",'Penn State'!$C$71,IF(B135="Delaware",Delaware!$C$71,IF(B135="Massachusetts",Massachusetts!$C$71,IF(B135="Bellarmine",Bellarmine!$C$71,IF(B135="Fairfield",Fairfield!$C$71,IF(B135="Hobart",Hobart!$C$71,IF(B135="Loyola",Loyola!$C$71,IF(B135="Ohio State",'Ohio State'!$C$71,IF(B135="Denver",Denver!$C$71,IF(B135="Johns Hopkins",'Johns Hopkins'!$C$71,IF(B135="Mercer",Mercer!$C$71,IF(B135="Michigan",Michigan!$C$71,IF(B135="Brown",Brown!$C$71,IF(B135="Cornell",Cornell!$C$71,IF(B135="Dartmouth",Dartmouth!$C$71,IF(B135="Harvard",Harvard!$C$71,IF(B135="Pennsylvania",Pennsylvania!$C$71,IF(B135="Princeton",Princeton!$C$71,IF(B135="Yale",Yale!$C$71,IF(B135="Canisius",Canisius!$C$71,IF(B135="Jacksonville",Jacksonville!$C$71,IF(B135="Manhattan",Manhattan!$C$71,IF(B135="Marist",Marist!$C$71,IF(B135="St. Josephs",'St. Josephs'!$C$71,IF(B135="Siena",Siena!$C$71,IF(B135="VMI",VMI!$C$71,IF(B135="Bryant",Bryant!$C$71,IF(B135="Mt. St. Marys",'Mount St. Marys'!$C$71,IF(B135="Quinnipiac",Quinnipiac!$C$71,IF(B135="Robert Morris",'Robert Morris'!$C$71,IF(B135="Sacred Heart",'Sacred Heart'!$C$71,IF(B135="Wagner",Wagner!$C$71,IF(B135="Army",Army!$C$71,IF(B135="Bucknell",Bucknell!$C$71,IF(B135="Colgate",Colgate!$C$71,IF(B135="Towson",Towson!$C$71,IF(B135="Holy Cross",'Holy Cross'!$C$71,IF(B135="Lafayette",Lafayette!$C$71,IF(B135="Lehigh",Lehigh!$C$71,IF(B135="Navy",Navy!$C$71,0)))))))))))))))))))))))))))))))))))))))))))))))))))))))))))))</f>
        <v>29.120414074486131</v>
      </c>
    </row>
    <row r="136" spans="1:15">
      <c r="A136" t="s">
        <v>334</v>
      </c>
      <c r="B136" t="s">
        <v>32</v>
      </c>
      <c r="C136" t="s">
        <v>437</v>
      </c>
      <c r="D136">
        <v>15</v>
      </c>
      <c r="E136">
        <v>6</v>
      </c>
      <c r="F136">
        <v>21</v>
      </c>
      <c r="G136" s="44">
        <f t="shared" si="12"/>
        <v>4.6296296296296298</v>
      </c>
      <c r="H136" s="44">
        <f t="shared" si="13"/>
        <v>1.8518518518518516</v>
      </c>
      <c r="I136" s="44">
        <f t="shared" si="14"/>
        <v>6.481481481481481</v>
      </c>
      <c r="J136">
        <f t="shared" si="15"/>
        <v>129</v>
      </c>
      <c r="K136">
        <f>IF(B136="Air Force",'Air Force'!$F$9,IF(B136="Albany",Albany!$F$9,IF(B136="Detroit",Detroit!$F$9,IF(B136="Binghamton",Binghamton!$F$9,IF(B136="Hartford",Hartford!$F$9,IF(B136="Stony Brook",'Stony Brook'!$F$9,IF(B136="UMBC",UMBC!$F$9,IF(B136="Vermont",Vermont!$F$9,IF(B136="Duke",Duke!$F$9,IF(B136="Maryland",Maryland!$F$9,IF(B136="North Carolina",'North Carolina'!$F$9,IF(B136="Virginia",Virginia!$F$9,IF(B136="Georgetown",Georgetown!$F$9,IF(B136="Notre Dame",'Notre Dame'!$F$9,IF(B136="Providence",Providence!$F$9,IF(B136="Rutgers",Rutgers!$F$9,IF(B136="St. Johns",'St. Johns'!$F$9,IF(B136="Syracuse",Syracuse!$F$9,IF(B136="Villanova",Villanova!$F$9,IF(B136="Drexel",Drexel!$F$9,IF(B136="Hofstra",Hofstra!$F$9,IF(B136="Penn State",'Penn State'!$F$9,IF(B136="Delaware",Delaware!$F$9,IF(B136="Massachusetts",Massachusetts!$F$9,IF(B136="Bellarmine",Bellarmine!$F$9,IF(B136="Fairfield",Fairfield!$F$9,IF(B136="Hobart",Hobart!$F$9,IF(B136="Loyola",Loyola!$F$9,IF(B136="Ohio State",'Ohio State'!$F$9,IF(B136="Denver",Denver!$F$9,IF(B136="Johns Hopkins",'Johns Hopkins'!$F$9,IF(B136="Mercer",Mercer!$F$9,IF(B136="Michigan",Michigan!$F$9,IF(B136="Brown",Brown!$F$9,IF(B136="Cornell",Cornell!$F$9,IF(B136="Dartmouth",Dartmouth!$F$9,IF(B136="Harvard",Harvard!$F$9,IF(B136="Pennsylvania",Pennsylvania!$F$9,IF(B136="Princeton",Princeton!$F$9,IF(B136="Yale",Yale!$F$9,IF(B136="Canisius",Canisius!$F$9,IF(B136="Jacksonville",Jacksonville!$F$9,IF(B136="Manhattan",Manhattan!$F$9,IF(B136="Marist",Marist!$F$9,IF(B136="St. Josephs",'St. Josephs'!$F$9,IF(B136="Siena",Siena!$F$9,IF(B136="VMI",VMI!$F$9,IF(B136="Bryant",Bryant!$F$9,IF(B136="Mt. St. Marys",'Mount St. Marys'!$F$9,IF(B136="Quinnipiac",Quinnipiac!$F$9,IF(B136="Robert Morris",'Robert Morris'!$F$9,IF(B136="Sacred Heart",'Sacred Heart'!$F$9,IF(B136="Wagner",Wagner!$F$9,IF(B136="Army",Army!$F$9,IF(B136="Bucknell",Bucknell!$F$9,IF(B136="Colgate",Colgate!$F$9,IF(B136="Towson",Towson!$F$9,IF(B136="Holy Cross",'Holy Cross'!$F$9,IF(B136="Lafayette",Lafayette!$F$9,IF(B136="Lehigh",Lehigh!$F$9,IF(B136="Navy",Navy!$F$9,0)))))))))))))))))))))))))))))))))))))))))))))))))))))))))))))</f>
        <v>324</v>
      </c>
      <c r="L136" s="19">
        <f t="shared" si="16"/>
        <v>6.5847880818627322</v>
      </c>
      <c r="M136">
        <f t="shared" si="17"/>
        <v>128</v>
      </c>
      <c r="N136" s="19">
        <f>'Efficiency Adjustment'!$B$66</f>
        <v>29.429229830436125</v>
      </c>
      <c r="O136" s="19">
        <f>IF(B136="Air Force",'Air Force'!$C$71,IF(B136="Albany",Albany!$C$71,IF(B136="Detroit",Detroit!$C$71,IF(B136="Binghamton",Binghamton!$C$71,IF(B136="Hartford",Hartford!$C$71,IF(B136="Stony Brook",'Stony Brook'!$C$71,IF(B136="UMBC",UMBC!$C$71,IF(B136="Vermont",Vermont!$C$71,IF(B136="Duke",Duke!$C$71,IF(B136="Maryland",Maryland!$C$71,IF(B136="North Carolina",'North Carolina'!$C$71,IF(B136="Virginia",Virginia!$C$71,IF(B136="Georgetown",Georgetown!$C$71,IF(B136="Notre Dame",'Notre Dame'!$C$71,IF(B136="Providence",Providence!$C$71,IF(B136="Rutgers",Rutgers!$C$71,IF(B136="St. Johns",'St. Johns'!$C$71,IF(B136="Syracuse",Syracuse!$C$71,IF(B136="Villanova",Villanova!$C$71,IF(B136="Drexel",Drexel!$C$71,IF(B136="Hofstra",Hofstra!$C$71,IF(B136="Penn State",'Penn State'!$C$71,IF(B136="Delaware",Delaware!$C$71,IF(B136="Massachusetts",Massachusetts!$C$71,IF(B136="Bellarmine",Bellarmine!$C$71,IF(B136="Fairfield",Fairfield!$C$71,IF(B136="Hobart",Hobart!$C$71,IF(B136="Loyola",Loyola!$C$71,IF(B136="Ohio State",'Ohio State'!$C$71,IF(B136="Denver",Denver!$C$71,IF(B136="Johns Hopkins",'Johns Hopkins'!$C$71,IF(B136="Mercer",Mercer!$C$71,IF(B136="Michigan",Michigan!$C$71,IF(B136="Brown",Brown!$C$71,IF(B136="Cornell",Cornell!$C$71,IF(B136="Dartmouth",Dartmouth!$C$71,IF(B136="Harvard",Harvard!$C$71,IF(B136="Pennsylvania",Pennsylvania!$C$71,IF(B136="Princeton",Princeton!$C$71,IF(B136="Yale",Yale!$C$71,IF(B136="Canisius",Canisius!$C$71,IF(B136="Jacksonville",Jacksonville!$C$71,IF(B136="Manhattan",Manhattan!$C$71,IF(B136="Marist",Marist!$C$71,IF(B136="St. Josephs",'St. Josephs'!$C$71,IF(B136="Siena",Siena!$C$71,IF(B136="VMI",VMI!$C$71,IF(B136="Bryant",Bryant!$C$71,IF(B136="Mt. St. Marys",'Mount St. Marys'!$C$71,IF(B136="Quinnipiac",Quinnipiac!$C$71,IF(B136="Robert Morris",'Robert Morris'!$C$71,IF(B136="Sacred Heart",'Sacred Heart'!$C$71,IF(B136="Wagner",Wagner!$C$71,IF(B136="Army",Army!$C$71,IF(B136="Bucknell",Bucknell!$C$71,IF(B136="Colgate",Colgate!$C$71,IF(B136="Towson",Towson!$C$71,IF(B136="Holy Cross",'Holy Cross'!$C$71,IF(B136="Lafayette",Lafayette!$C$71,IF(B136="Lehigh",Lehigh!$C$71,IF(B136="Navy",Navy!$C$71,0)))))))))))))))))))))))))))))))))))))))))))))))))))))))))))))</f>
        <v>28.967524207138251</v>
      </c>
    </row>
    <row r="137" spans="1:15">
      <c r="A137" t="s">
        <v>454</v>
      </c>
      <c r="B137" t="s">
        <v>29</v>
      </c>
      <c r="C137" t="s">
        <v>437</v>
      </c>
      <c r="D137">
        <v>16</v>
      </c>
      <c r="E137">
        <v>9</v>
      </c>
      <c r="F137">
        <v>25</v>
      </c>
      <c r="G137" s="44">
        <f t="shared" si="12"/>
        <v>4.3596730245231603</v>
      </c>
      <c r="H137" s="44">
        <f t="shared" si="13"/>
        <v>2.4523160762942782</v>
      </c>
      <c r="I137" s="44">
        <f t="shared" si="14"/>
        <v>6.8119891008174394</v>
      </c>
      <c r="J137">
        <f t="shared" si="15"/>
        <v>115</v>
      </c>
      <c r="K137">
        <f>IF(B137="Air Force",'Air Force'!$F$9,IF(B137="Albany",Albany!$F$9,IF(B137="Detroit",Detroit!$F$9,IF(B137="Binghamton",Binghamton!$F$9,IF(B137="Hartford",Hartford!$F$9,IF(B137="Stony Brook",'Stony Brook'!$F$9,IF(B137="UMBC",UMBC!$F$9,IF(B137="Vermont",Vermont!$F$9,IF(B137="Duke",Duke!$F$9,IF(B137="Maryland",Maryland!$F$9,IF(B137="North Carolina",'North Carolina'!$F$9,IF(B137="Virginia",Virginia!$F$9,IF(B137="Georgetown",Georgetown!$F$9,IF(B137="Notre Dame",'Notre Dame'!$F$9,IF(B137="Providence",Providence!$F$9,IF(B137="Rutgers",Rutgers!$F$9,IF(B137="St. Johns",'St. Johns'!$F$9,IF(B137="Syracuse",Syracuse!$F$9,IF(B137="Villanova",Villanova!$F$9,IF(B137="Drexel",Drexel!$F$9,IF(B137="Hofstra",Hofstra!$F$9,IF(B137="Penn State",'Penn State'!$F$9,IF(B137="Delaware",Delaware!$F$9,IF(B137="Massachusetts",Massachusetts!$F$9,IF(B137="Bellarmine",Bellarmine!$F$9,IF(B137="Fairfield",Fairfield!$F$9,IF(B137="Hobart",Hobart!$F$9,IF(B137="Loyola",Loyola!$F$9,IF(B137="Ohio State",'Ohio State'!$F$9,IF(B137="Denver",Denver!$F$9,IF(B137="Johns Hopkins",'Johns Hopkins'!$F$9,IF(B137="Mercer",Mercer!$F$9,IF(B137="Michigan",Michigan!$F$9,IF(B137="Brown",Brown!$F$9,IF(B137="Cornell",Cornell!$F$9,IF(B137="Dartmouth",Dartmouth!$F$9,IF(B137="Harvard",Harvard!$F$9,IF(B137="Pennsylvania",Pennsylvania!$F$9,IF(B137="Princeton",Princeton!$F$9,IF(B137="Yale",Yale!$F$9,IF(B137="Canisius",Canisius!$F$9,IF(B137="Jacksonville",Jacksonville!$F$9,IF(B137="Manhattan",Manhattan!$F$9,IF(B137="Marist",Marist!$F$9,IF(B137="St. Josephs",'St. Josephs'!$F$9,IF(B137="Siena",Siena!$F$9,IF(B137="VMI",VMI!$F$9,IF(B137="Bryant",Bryant!$F$9,IF(B137="Mt. St. Marys",'Mount St. Marys'!$F$9,IF(B137="Quinnipiac",Quinnipiac!$F$9,IF(B137="Robert Morris",'Robert Morris'!$F$9,IF(B137="Sacred Heart",'Sacred Heart'!$F$9,IF(B137="Wagner",Wagner!$F$9,IF(B137="Army",Army!$F$9,IF(B137="Bucknell",Bucknell!$F$9,IF(B137="Colgate",Colgate!$F$9,IF(B137="Towson",Towson!$F$9,IF(B137="Holy Cross",'Holy Cross'!$F$9,IF(B137="Lafayette",Lafayette!$F$9,IF(B137="Lehigh",Lehigh!$F$9,IF(B137="Navy",Navy!$F$9,0)))))))))))))))))))))))))))))))))))))))))))))))))))))))))))))</f>
        <v>367</v>
      </c>
      <c r="L137" s="19">
        <f t="shared" si="16"/>
        <v>6.5635281014503217</v>
      </c>
      <c r="M137">
        <f t="shared" si="17"/>
        <v>129</v>
      </c>
      <c r="N137" s="19">
        <f>'Efficiency Adjustment'!$B$66</f>
        <v>29.429229830436125</v>
      </c>
      <c r="O137" s="19">
        <f>IF(B137="Air Force",'Air Force'!$C$71,IF(B137="Albany",Albany!$C$71,IF(B137="Detroit",Detroit!$C$71,IF(B137="Binghamton",Binghamton!$C$71,IF(B137="Hartford",Hartford!$C$71,IF(B137="Stony Brook",'Stony Brook'!$C$71,IF(B137="UMBC",UMBC!$C$71,IF(B137="Vermont",Vermont!$C$71,IF(B137="Duke",Duke!$C$71,IF(B137="Maryland",Maryland!$C$71,IF(B137="North Carolina",'North Carolina'!$C$71,IF(B137="Virginia",Virginia!$C$71,IF(B137="Georgetown",Georgetown!$C$71,IF(B137="Notre Dame",'Notre Dame'!$C$71,IF(B137="Providence",Providence!$C$71,IF(B137="Rutgers",Rutgers!$C$71,IF(B137="St. Johns",'St. Johns'!$C$71,IF(B137="Syracuse",Syracuse!$C$71,IF(B137="Villanova",Villanova!$C$71,IF(B137="Drexel",Drexel!$C$71,IF(B137="Hofstra",Hofstra!$C$71,IF(B137="Penn State",'Penn State'!$C$71,IF(B137="Delaware",Delaware!$C$71,IF(B137="Massachusetts",Massachusetts!$C$71,IF(B137="Bellarmine",Bellarmine!$C$71,IF(B137="Fairfield",Fairfield!$C$71,IF(B137="Hobart",Hobart!$C$71,IF(B137="Loyola",Loyola!$C$71,IF(B137="Ohio State",'Ohio State'!$C$71,IF(B137="Denver",Denver!$C$71,IF(B137="Johns Hopkins",'Johns Hopkins'!$C$71,IF(B137="Mercer",Mercer!$C$71,IF(B137="Michigan",Michigan!$C$71,IF(B137="Brown",Brown!$C$71,IF(B137="Cornell",Cornell!$C$71,IF(B137="Dartmouth",Dartmouth!$C$71,IF(B137="Harvard",Harvard!$C$71,IF(B137="Pennsylvania",Pennsylvania!$C$71,IF(B137="Princeton",Princeton!$C$71,IF(B137="Yale",Yale!$C$71,IF(B137="Canisius",Canisius!$C$71,IF(B137="Jacksonville",Jacksonville!$C$71,IF(B137="Manhattan",Manhattan!$C$71,IF(B137="Marist",Marist!$C$71,IF(B137="St. Josephs",'St. Josephs'!$C$71,IF(B137="Siena",Siena!$C$71,IF(B137="VMI",VMI!$C$71,IF(B137="Bryant",Bryant!$C$71,IF(B137="Mt. St. Marys",'Mount St. Marys'!$C$71,IF(B137="Quinnipiac",Quinnipiac!$C$71,IF(B137="Robert Morris",'Robert Morris'!$C$71,IF(B137="Sacred Heart",'Sacred Heart'!$C$71,IF(B137="Wagner",Wagner!$C$71,IF(B137="Army",Army!$C$71,IF(B137="Bucknell",Bucknell!$C$71,IF(B137="Colgate",Colgate!$C$71,IF(B137="Towson",Towson!$C$71,IF(B137="Holy Cross",'Holy Cross'!$C$71,IF(B137="Lafayette",Lafayette!$C$71,IF(B137="Lehigh",Lehigh!$C$71,IF(B137="Navy",Navy!$C$71,0)))))))))))))))))))))))))))))))))))))))))))))))))))))))))))))</f>
        <v>30.543267241605133</v>
      </c>
    </row>
    <row r="138" spans="1:15">
      <c r="A138" t="s">
        <v>443</v>
      </c>
      <c r="B138" t="s">
        <v>31</v>
      </c>
      <c r="C138" t="s">
        <v>437</v>
      </c>
      <c r="D138">
        <v>10</v>
      </c>
      <c r="E138">
        <v>9</v>
      </c>
      <c r="F138">
        <v>19</v>
      </c>
      <c r="G138" s="44">
        <f t="shared" si="12"/>
        <v>3.4965034965034967</v>
      </c>
      <c r="H138" s="44">
        <f t="shared" si="13"/>
        <v>3.1468531468531471</v>
      </c>
      <c r="I138" s="44">
        <f t="shared" si="14"/>
        <v>6.6433566433566433</v>
      </c>
      <c r="J138">
        <f t="shared" si="15"/>
        <v>120</v>
      </c>
      <c r="K138">
        <f>IF(B138="Air Force",'Air Force'!$F$9,IF(B138="Albany",Albany!$F$9,IF(B138="Detroit",Detroit!$F$9,IF(B138="Binghamton",Binghamton!$F$9,IF(B138="Hartford",Hartford!$F$9,IF(B138="Stony Brook",'Stony Brook'!$F$9,IF(B138="UMBC",UMBC!$F$9,IF(B138="Vermont",Vermont!$F$9,IF(B138="Duke",Duke!$F$9,IF(B138="Maryland",Maryland!$F$9,IF(B138="North Carolina",'North Carolina'!$F$9,IF(B138="Virginia",Virginia!$F$9,IF(B138="Georgetown",Georgetown!$F$9,IF(B138="Notre Dame",'Notre Dame'!$F$9,IF(B138="Providence",Providence!$F$9,IF(B138="Rutgers",Rutgers!$F$9,IF(B138="St. Johns",'St. Johns'!$F$9,IF(B138="Syracuse",Syracuse!$F$9,IF(B138="Villanova",Villanova!$F$9,IF(B138="Drexel",Drexel!$F$9,IF(B138="Hofstra",Hofstra!$F$9,IF(B138="Penn State",'Penn State'!$F$9,IF(B138="Delaware",Delaware!$F$9,IF(B138="Massachusetts",Massachusetts!$F$9,IF(B138="Bellarmine",Bellarmine!$F$9,IF(B138="Fairfield",Fairfield!$F$9,IF(B138="Hobart",Hobart!$F$9,IF(B138="Loyola",Loyola!$F$9,IF(B138="Ohio State",'Ohio State'!$F$9,IF(B138="Denver",Denver!$F$9,IF(B138="Johns Hopkins",'Johns Hopkins'!$F$9,IF(B138="Mercer",Mercer!$F$9,IF(B138="Michigan",Michigan!$F$9,IF(B138="Brown",Brown!$F$9,IF(B138="Cornell",Cornell!$F$9,IF(B138="Dartmouth",Dartmouth!$F$9,IF(B138="Harvard",Harvard!$F$9,IF(B138="Pennsylvania",Pennsylvania!$F$9,IF(B138="Princeton",Princeton!$F$9,IF(B138="Yale",Yale!$F$9,IF(B138="Canisius",Canisius!$F$9,IF(B138="Jacksonville",Jacksonville!$F$9,IF(B138="Manhattan",Manhattan!$F$9,IF(B138="Marist",Marist!$F$9,IF(B138="St. Josephs",'St. Josephs'!$F$9,IF(B138="Siena",Siena!$F$9,IF(B138="VMI",VMI!$F$9,IF(B138="Bryant",Bryant!$F$9,IF(B138="Mt. St. Marys",'Mount St. Marys'!$F$9,IF(B138="Quinnipiac",Quinnipiac!$F$9,IF(B138="Robert Morris",'Robert Morris'!$F$9,IF(B138="Sacred Heart",'Sacred Heart'!$F$9,IF(B138="Wagner",Wagner!$F$9,IF(B138="Army",Army!$F$9,IF(B138="Bucknell",Bucknell!$F$9,IF(B138="Colgate",Colgate!$F$9,IF(B138="Towson",Towson!$F$9,IF(B138="Holy Cross",'Holy Cross'!$F$9,IF(B138="Lafayette",Lafayette!$F$9,IF(B138="Lehigh",Lehigh!$F$9,IF(B138="Navy",Navy!$F$9,0)))))))))))))))))))))))))))))))))))))))))))))))))))))))))))))</f>
        <v>286</v>
      </c>
      <c r="L138" s="19">
        <f t="shared" si="16"/>
        <v>6.4934626720746476</v>
      </c>
      <c r="M138">
        <f t="shared" si="17"/>
        <v>131</v>
      </c>
      <c r="N138" s="19">
        <f>'Efficiency Adjustment'!$B$66</f>
        <v>29.429229830436125</v>
      </c>
      <c r="O138" s="19">
        <f>IF(B138="Air Force",'Air Force'!$C$71,IF(B138="Albany",Albany!$C$71,IF(B138="Detroit",Detroit!$C$71,IF(B138="Binghamton",Binghamton!$C$71,IF(B138="Hartford",Hartford!$C$71,IF(B138="Stony Brook",'Stony Brook'!$C$71,IF(B138="UMBC",UMBC!$C$71,IF(B138="Vermont",Vermont!$C$71,IF(B138="Duke",Duke!$C$71,IF(B138="Maryland",Maryland!$C$71,IF(B138="North Carolina",'North Carolina'!$C$71,IF(B138="Virginia",Virginia!$C$71,IF(B138="Georgetown",Georgetown!$C$71,IF(B138="Notre Dame",'Notre Dame'!$C$71,IF(B138="Providence",Providence!$C$71,IF(B138="Rutgers",Rutgers!$C$71,IF(B138="St. Johns",'St. Johns'!$C$71,IF(B138="Syracuse",Syracuse!$C$71,IF(B138="Villanova",Villanova!$C$71,IF(B138="Drexel",Drexel!$C$71,IF(B138="Hofstra",Hofstra!$C$71,IF(B138="Penn State",'Penn State'!$C$71,IF(B138="Delaware",Delaware!$C$71,IF(B138="Massachusetts",Massachusetts!$C$71,IF(B138="Bellarmine",Bellarmine!$C$71,IF(B138="Fairfield",Fairfield!$C$71,IF(B138="Hobart",Hobart!$C$71,IF(B138="Loyola",Loyola!$C$71,IF(B138="Ohio State",'Ohio State'!$C$71,IF(B138="Denver",Denver!$C$71,IF(B138="Johns Hopkins",'Johns Hopkins'!$C$71,IF(B138="Mercer",Mercer!$C$71,IF(B138="Michigan",Michigan!$C$71,IF(B138="Brown",Brown!$C$71,IF(B138="Cornell",Cornell!$C$71,IF(B138="Dartmouth",Dartmouth!$C$71,IF(B138="Harvard",Harvard!$C$71,IF(B138="Pennsylvania",Pennsylvania!$C$71,IF(B138="Princeton",Princeton!$C$71,IF(B138="Yale",Yale!$C$71,IF(B138="Canisius",Canisius!$C$71,IF(B138="Jacksonville",Jacksonville!$C$71,IF(B138="Manhattan",Manhattan!$C$71,IF(B138="Marist",Marist!$C$71,IF(B138="St. Josephs",'St. Josephs'!$C$71,IF(B138="Siena",Siena!$C$71,IF(B138="VMI",VMI!$C$71,IF(B138="Bryant",Bryant!$C$71,IF(B138="Mt. St. Marys",'Mount St. Marys'!$C$71,IF(B138="Quinnipiac",Quinnipiac!$C$71,IF(B138="Robert Morris",'Robert Morris'!$C$71,IF(B138="Sacred Heart",'Sacred Heart'!$C$71,IF(B138="Wagner",Wagner!$C$71,IF(B138="Army",Army!$C$71,IF(B138="Bucknell",Bucknell!$C$71,IF(B138="Colgate",Colgate!$C$71,IF(B138="Towson",Towson!$C$71,IF(B138="Holy Cross",'Holy Cross'!$C$71,IF(B138="Lafayette",Lafayette!$C$71,IF(B138="Lehigh",Lehigh!$C$71,IF(B138="Navy",Navy!$C$71,0)))))))))))))))))))))))))))))))))))))))))))))))))))))))))))))</f>
        <v>30.108569091139884</v>
      </c>
    </row>
    <row r="139" spans="1:15">
      <c r="A139" t="s">
        <v>458</v>
      </c>
      <c r="B139" t="s">
        <v>192</v>
      </c>
      <c r="C139" t="s">
        <v>436</v>
      </c>
      <c r="D139">
        <v>18</v>
      </c>
      <c r="E139">
        <v>3</v>
      </c>
      <c r="F139">
        <v>21</v>
      </c>
      <c r="G139" s="44">
        <f t="shared" si="12"/>
        <v>5.3571428571428568</v>
      </c>
      <c r="H139" s="44">
        <f t="shared" si="13"/>
        <v>0.89285714285714279</v>
      </c>
      <c r="I139" s="44">
        <f t="shared" si="14"/>
        <v>6.25</v>
      </c>
      <c r="J139">
        <f t="shared" si="15"/>
        <v>144</v>
      </c>
      <c r="K139">
        <f>IF(B139="Air Force",'Air Force'!$F$9,IF(B139="Albany",Albany!$F$9,IF(B139="Detroit",Detroit!$F$9,IF(B139="Binghamton",Binghamton!$F$9,IF(B139="Hartford",Hartford!$F$9,IF(B139="Stony Brook",'Stony Brook'!$F$9,IF(B139="UMBC",UMBC!$F$9,IF(B139="Vermont",Vermont!$F$9,IF(B139="Duke",Duke!$F$9,IF(B139="Maryland",Maryland!$F$9,IF(B139="North Carolina",'North Carolina'!$F$9,IF(B139="Virginia",Virginia!$F$9,IF(B139="Georgetown",Georgetown!$F$9,IF(B139="Notre Dame",'Notre Dame'!$F$9,IF(B139="Providence",Providence!$F$9,IF(B139="Rutgers",Rutgers!$F$9,IF(B139="St. Johns",'St. Johns'!$F$9,IF(B139="Syracuse",Syracuse!$F$9,IF(B139="Villanova",Villanova!$F$9,IF(B139="Drexel",Drexel!$F$9,IF(B139="Hofstra",Hofstra!$F$9,IF(B139="Penn State",'Penn State'!$F$9,IF(B139="Delaware",Delaware!$F$9,IF(B139="Massachusetts",Massachusetts!$F$9,IF(B139="Bellarmine",Bellarmine!$F$9,IF(B139="Fairfield",Fairfield!$F$9,IF(B139="Hobart",Hobart!$F$9,IF(B139="Loyola",Loyola!$F$9,IF(B139="Ohio State",'Ohio State'!$F$9,IF(B139="Denver",Denver!$F$9,IF(B139="Johns Hopkins",'Johns Hopkins'!$F$9,IF(B139="Mercer",Mercer!$F$9,IF(B139="Michigan",Michigan!$F$9,IF(B139="Brown",Brown!$F$9,IF(B139="Cornell",Cornell!$F$9,IF(B139="Dartmouth",Dartmouth!$F$9,IF(B139="Harvard",Harvard!$F$9,IF(B139="Pennsylvania",Pennsylvania!$F$9,IF(B139="Princeton",Princeton!$F$9,IF(B139="Yale",Yale!$F$9,IF(B139="Canisius",Canisius!$F$9,IF(B139="Jacksonville",Jacksonville!$F$9,IF(B139="Manhattan",Manhattan!$F$9,IF(B139="Marist",Marist!$F$9,IF(B139="St. Josephs",'St. Josephs'!$F$9,IF(B139="Siena",Siena!$F$9,IF(B139="VMI",VMI!$F$9,IF(B139="Bryant",Bryant!$F$9,IF(B139="Mt. St. Marys",'Mount St. Marys'!$F$9,IF(B139="Quinnipiac",Quinnipiac!$F$9,IF(B139="Robert Morris",'Robert Morris'!$F$9,IF(B139="Sacred Heart",'Sacred Heart'!$F$9,IF(B139="Wagner",Wagner!$F$9,IF(B139="Army",Army!$F$9,IF(B139="Bucknell",Bucknell!$F$9,IF(B139="Colgate",Colgate!$F$9,IF(B139="Towson",Towson!$F$9,IF(B139="Holy Cross",'Holy Cross'!$F$9,IF(B139="Lafayette",Lafayette!$F$9,IF(B139="Lehigh",Lehigh!$F$9,IF(B139="Navy",Navy!$F$9,0)))))))))))))))))))))))))))))))))))))))))))))))))))))))))))))</f>
        <v>336</v>
      </c>
      <c r="L139" s="19">
        <f t="shared" si="16"/>
        <v>6.460116876378267</v>
      </c>
      <c r="M139">
        <f t="shared" si="17"/>
        <v>134</v>
      </c>
      <c r="N139" s="19">
        <f>'Efficiency Adjustment'!$B$66</f>
        <v>29.429229830436125</v>
      </c>
      <c r="O139" s="19">
        <f>IF(B139="Air Force",'Air Force'!$C$71,IF(B139="Albany",Albany!$C$71,IF(B139="Detroit",Detroit!$C$71,IF(B139="Binghamton",Binghamton!$C$71,IF(B139="Hartford",Hartford!$C$71,IF(B139="Stony Brook",'Stony Brook'!$C$71,IF(B139="UMBC",UMBC!$C$71,IF(B139="Vermont",Vermont!$C$71,IF(B139="Duke",Duke!$C$71,IF(B139="Maryland",Maryland!$C$71,IF(B139="North Carolina",'North Carolina'!$C$71,IF(B139="Virginia",Virginia!$C$71,IF(B139="Georgetown",Georgetown!$C$71,IF(B139="Notre Dame",'Notre Dame'!$C$71,IF(B139="Providence",Providence!$C$71,IF(B139="Rutgers",Rutgers!$C$71,IF(B139="St. Johns",'St. Johns'!$C$71,IF(B139="Syracuse",Syracuse!$C$71,IF(B139="Villanova",Villanova!$C$71,IF(B139="Drexel",Drexel!$C$71,IF(B139="Hofstra",Hofstra!$C$71,IF(B139="Penn State",'Penn State'!$C$71,IF(B139="Delaware",Delaware!$C$71,IF(B139="Massachusetts",Massachusetts!$C$71,IF(B139="Bellarmine",Bellarmine!$C$71,IF(B139="Fairfield",Fairfield!$C$71,IF(B139="Hobart",Hobart!$C$71,IF(B139="Loyola",Loyola!$C$71,IF(B139="Ohio State",'Ohio State'!$C$71,IF(B139="Denver",Denver!$C$71,IF(B139="Johns Hopkins",'Johns Hopkins'!$C$71,IF(B139="Mercer",Mercer!$C$71,IF(B139="Michigan",Michigan!$C$71,IF(B139="Brown",Brown!$C$71,IF(B139="Cornell",Cornell!$C$71,IF(B139="Dartmouth",Dartmouth!$C$71,IF(B139="Harvard",Harvard!$C$71,IF(B139="Pennsylvania",Pennsylvania!$C$71,IF(B139="Princeton",Princeton!$C$71,IF(B139="Yale",Yale!$C$71,IF(B139="Canisius",Canisius!$C$71,IF(B139="Jacksonville",Jacksonville!$C$71,IF(B139="Manhattan",Manhattan!$C$71,IF(B139="Marist",Marist!$C$71,IF(B139="St. Josephs",'St. Josephs'!$C$71,IF(B139="Siena",Siena!$C$71,IF(B139="VMI",VMI!$C$71,IF(B139="Bryant",Bryant!$C$71,IF(B139="Mt. St. Marys",'Mount St. Marys'!$C$71,IF(B139="Quinnipiac",Quinnipiac!$C$71,IF(B139="Robert Morris",'Robert Morris'!$C$71,IF(B139="Sacred Heart",'Sacred Heart'!$C$71,IF(B139="Wagner",Wagner!$C$71,IF(B139="Army",Army!$C$71,IF(B139="Bucknell",Bucknell!$C$71,IF(B139="Colgate",Colgate!$C$71,IF(B139="Towson",Towson!$C$71,IF(B139="Holy Cross",'Holy Cross'!$C$71,IF(B139="Lafayette",Lafayette!$C$71,IF(B139="Lehigh",Lehigh!$C$71,IF(B139="Navy",Navy!$C$71,0)))))))))))))))))))))))))))))))))))))))))))))))))))))))))))))</f>
        <v>28.472036955366029</v>
      </c>
    </row>
    <row r="140" spans="1:15">
      <c r="A140" t="s">
        <v>376</v>
      </c>
      <c r="B140" t="s">
        <v>9</v>
      </c>
      <c r="C140" t="s">
        <v>436</v>
      </c>
      <c r="D140">
        <v>20</v>
      </c>
      <c r="E140">
        <v>8</v>
      </c>
      <c r="F140">
        <v>28</v>
      </c>
      <c r="G140" s="44">
        <f t="shared" si="12"/>
        <v>4.7732696897374698</v>
      </c>
      <c r="H140" s="44">
        <f t="shared" si="13"/>
        <v>1.9093078758949882</v>
      </c>
      <c r="I140" s="44">
        <f t="shared" si="14"/>
        <v>6.6825775656324584</v>
      </c>
      <c r="J140">
        <f t="shared" si="15"/>
        <v>118</v>
      </c>
      <c r="K140">
        <f>IF(B140="Air Force",'Air Force'!$F$9,IF(B140="Albany",Albany!$F$9,IF(B140="Detroit",Detroit!$F$9,IF(B140="Binghamton",Binghamton!$F$9,IF(B140="Hartford",Hartford!$F$9,IF(B140="Stony Brook",'Stony Brook'!$F$9,IF(B140="UMBC",UMBC!$F$9,IF(B140="Vermont",Vermont!$F$9,IF(B140="Duke",Duke!$F$9,IF(B140="Maryland",Maryland!$F$9,IF(B140="North Carolina",'North Carolina'!$F$9,IF(B140="Virginia",Virginia!$F$9,IF(B140="Georgetown",Georgetown!$F$9,IF(B140="Notre Dame",'Notre Dame'!$F$9,IF(B140="Providence",Providence!$F$9,IF(B140="Rutgers",Rutgers!$F$9,IF(B140="St. Johns",'St. Johns'!$F$9,IF(B140="Syracuse",Syracuse!$F$9,IF(B140="Villanova",Villanova!$F$9,IF(B140="Drexel",Drexel!$F$9,IF(B140="Hofstra",Hofstra!$F$9,IF(B140="Penn State",'Penn State'!$F$9,IF(B140="Delaware",Delaware!$F$9,IF(B140="Massachusetts",Massachusetts!$F$9,IF(B140="Bellarmine",Bellarmine!$F$9,IF(B140="Fairfield",Fairfield!$F$9,IF(B140="Hobart",Hobart!$F$9,IF(B140="Loyola",Loyola!$F$9,IF(B140="Ohio State",'Ohio State'!$F$9,IF(B140="Denver",Denver!$F$9,IF(B140="Johns Hopkins",'Johns Hopkins'!$F$9,IF(B140="Mercer",Mercer!$F$9,IF(B140="Michigan",Michigan!$F$9,IF(B140="Brown",Brown!$F$9,IF(B140="Cornell",Cornell!$F$9,IF(B140="Dartmouth",Dartmouth!$F$9,IF(B140="Harvard",Harvard!$F$9,IF(B140="Pennsylvania",Pennsylvania!$F$9,IF(B140="Princeton",Princeton!$F$9,IF(B140="Yale",Yale!$F$9,IF(B140="Canisius",Canisius!$F$9,IF(B140="Jacksonville",Jacksonville!$F$9,IF(B140="Manhattan",Manhattan!$F$9,IF(B140="Marist",Marist!$F$9,IF(B140="St. Josephs",'St. Josephs'!$F$9,IF(B140="Siena",Siena!$F$9,IF(B140="VMI",VMI!$F$9,IF(B140="Bryant",Bryant!$F$9,IF(B140="Mt. St. Marys",'Mount St. Marys'!$F$9,IF(B140="Quinnipiac",Quinnipiac!$F$9,IF(B140="Robert Morris",'Robert Morris'!$F$9,IF(B140="Sacred Heart",'Sacred Heart'!$F$9,IF(B140="Wagner",Wagner!$F$9,IF(B140="Army",Army!$F$9,IF(B140="Bucknell",Bucknell!$F$9,IF(B140="Colgate",Colgate!$F$9,IF(B140="Towson",Towson!$F$9,IF(B140="Holy Cross",'Holy Cross'!$F$9,IF(B140="Lafayette",Lafayette!$F$9,IF(B140="Lehigh",Lehigh!$F$9,IF(B140="Navy",Navy!$F$9,0)))))))))))))))))))))))))))))))))))))))))))))))))))))))))))))</f>
        <v>419</v>
      </c>
      <c r="L140" s="19">
        <f t="shared" si="16"/>
        <v>6.4681500515814108</v>
      </c>
      <c r="M140">
        <f t="shared" si="17"/>
        <v>133</v>
      </c>
      <c r="N140" s="19">
        <f>'Efficiency Adjustment'!$B$66</f>
        <v>29.429229830436125</v>
      </c>
      <c r="O140" s="19">
        <f>IF(B140="Air Force",'Air Force'!$C$71,IF(B140="Albany",Albany!$C$71,IF(B140="Detroit",Detroit!$C$71,IF(B140="Binghamton",Binghamton!$C$71,IF(B140="Hartford",Hartford!$C$71,IF(B140="Stony Brook",'Stony Brook'!$C$71,IF(B140="UMBC",UMBC!$C$71,IF(B140="Vermont",Vermont!$C$71,IF(B140="Duke",Duke!$C$71,IF(B140="Maryland",Maryland!$C$71,IF(B140="North Carolina",'North Carolina'!$C$71,IF(B140="Virginia",Virginia!$C$71,IF(B140="Georgetown",Georgetown!$C$71,IF(B140="Notre Dame",'Notre Dame'!$C$71,IF(B140="Providence",Providence!$C$71,IF(B140="Rutgers",Rutgers!$C$71,IF(B140="St. Johns",'St. Johns'!$C$71,IF(B140="Syracuse",Syracuse!$C$71,IF(B140="Villanova",Villanova!$C$71,IF(B140="Drexel",Drexel!$C$71,IF(B140="Hofstra",Hofstra!$C$71,IF(B140="Penn State",'Penn State'!$C$71,IF(B140="Delaware",Delaware!$C$71,IF(B140="Massachusetts",Massachusetts!$C$71,IF(B140="Bellarmine",Bellarmine!$C$71,IF(B140="Fairfield",Fairfield!$C$71,IF(B140="Hobart",Hobart!$C$71,IF(B140="Loyola",Loyola!$C$71,IF(B140="Ohio State",'Ohio State'!$C$71,IF(B140="Denver",Denver!$C$71,IF(B140="Johns Hopkins",'Johns Hopkins'!$C$71,IF(B140="Mercer",Mercer!$C$71,IF(B140="Michigan",Michigan!$C$71,IF(B140="Brown",Brown!$C$71,IF(B140="Cornell",Cornell!$C$71,IF(B140="Dartmouth",Dartmouth!$C$71,IF(B140="Harvard",Harvard!$C$71,IF(B140="Pennsylvania",Pennsylvania!$C$71,IF(B140="Princeton",Princeton!$C$71,IF(B140="Yale",Yale!$C$71,IF(B140="Canisius",Canisius!$C$71,IF(B140="Jacksonville",Jacksonville!$C$71,IF(B140="Manhattan",Manhattan!$C$71,IF(B140="Marist",Marist!$C$71,IF(B140="St. Josephs",'St. Josephs'!$C$71,IF(B140="Siena",Siena!$C$71,IF(B140="VMI",VMI!$C$71,IF(B140="Bryant",Bryant!$C$71,IF(B140="Mt. St. Marys",'Mount St. Marys'!$C$71,IF(B140="Quinnipiac",Quinnipiac!$C$71,IF(B140="Robert Morris",'Robert Morris'!$C$71,IF(B140="Sacred Heart",'Sacred Heart'!$C$71,IF(B140="Wagner",Wagner!$C$71,IF(B140="Army",Army!$C$71,IF(B140="Bucknell",Bucknell!$C$71,IF(B140="Colgate",Colgate!$C$71,IF(B140="Towson",Towson!$C$71,IF(B140="Holy Cross",'Holy Cross'!$C$71,IF(B140="Lafayette",Lafayette!$C$71,IF(B140="Lehigh",Lehigh!$C$71,IF(B140="Navy",Navy!$C$71,0)))))))))))))))))))))))))))))))))))))))))))))))))))))))))))))</f>
        <v>30.404846744492485</v>
      </c>
    </row>
    <row r="141" spans="1:15">
      <c r="A141" t="s">
        <v>359</v>
      </c>
      <c r="B141" t="s">
        <v>0</v>
      </c>
      <c r="C141" t="s">
        <v>435</v>
      </c>
      <c r="D141">
        <v>17</v>
      </c>
      <c r="E141">
        <v>7</v>
      </c>
      <c r="F141">
        <v>24</v>
      </c>
      <c r="G141" s="44">
        <f t="shared" si="12"/>
        <v>4.8295454545454541</v>
      </c>
      <c r="H141" s="44">
        <f t="shared" si="13"/>
        <v>1.9886363636363635</v>
      </c>
      <c r="I141" s="44">
        <f t="shared" si="14"/>
        <v>6.8181818181818175</v>
      </c>
      <c r="J141">
        <f t="shared" si="15"/>
        <v>113</v>
      </c>
      <c r="K141">
        <f>IF(B141="Air Force",'Air Force'!$F$9,IF(B141="Albany",Albany!$F$9,IF(B141="Detroit",Detroit!$F$9,IF(B141="Binghamton",Binghamton!$F$9,IF(B141="Hartford",Hartford!$F$9,IF(B141="Stony Brook",'Stony Brook'!$F$9,IF(B141="UMBC",UMBC!$F$9,IF(B141="Vermont",Vermont!$F$9,IF(B141="Duke",Duke!$F$9,IF(B141="Maryland",Maryland!$F$9,IF(B141="North Carolina",'North Carolina'!$F$9,IF(B141="Virginia",Virginia!$F$9,IF(B141="Georgetown",Georgetown!$F$9,IF(B141="Notre Dame",'Notre Dame'!$F$9,IF(B141="Providence",Providence!$F$9,IF(B141="Rutgers",Rutgers!$F$9,IF(B141="St. Johns",'St. Johns'!$F$9,IF(B141="Syracuse",Syracuse!$F$9,IF(B141="Villanova",Villanova!$F$9,IF(B141="Drexel",Drexel!$F$9,IF(B141="Hofstra",Hofstra!$F$9,IF(B141="Penn State",'Penn State'!$F$9,IF(B141="Delaware",Delaware!$F$9,IF(B141="Massachusetts",Massachusetts!$F$9,IF(B141="Bellarmine",Bellarmine!$F$9,IF(B141="Fairfield",Fairfield!$F$9,IF(B141="Hobart",Hobart!$F$9,IF(B141="Loyola",Loyola!$F$9,IF(B141="Ohio State",'Ohio State'!$F$9,IF(B141="Denver",Denver!$F$9,IF(B141="Johns Hopkins",'Johns Hopkins'!$F$9,IF(B141="Mercer",Mercer!$F$9,IF(B141="Michigan",Michigan!$F$9,IF(B141="Brown",Brown!$F$9,IF(B141="Cornell",Cornell!$F$9,IF(B141="Dartmouth",Dartmouth!$F$9,IF(B141="Harvard",Harvard!$F$9,IF(B141="Pennsylvania",Pennsylvania!$F$9,IF(B141="Princeton",Princeton!$F$9,IF(B141="Yale",Yale!$F$9,IF(B141="Canisius",Canisius!$F$9,IF(B141="Jacksonville",Jacksonville!$F$9,IF(B141="Manhattan",Manhattan!$F$9,IF(B141="Marist",Marist!$F$9,IF(B141="St. Josephs",'St. Josephs'!$F$9,IF(B141="Siena",Siena!$F$9,IF(B141="VMI",VMI!$F$9,IF(B141="Bryant",Bryant!$F$9,IF(B141="Mt. St. Marys",'Mount St. Marys'!$F$9,IF(B141="Quinnipiac",Quinnipiac!$F$9,IF(B141="Robert Morris",'Robert Morris'!$F$9,IF(B141="Sacred Heart",'Sacred Heart'!$F$9,IF(B141="Wagner",Wagner!$F$9,IF(B141="Army",Army!$F$9,IF(B141="Bucknell",Bucknell!$F$9,IF(B141="Colgate",Colgate!$F$9,IF(B141="Towson",Towson!$F$9,IF(B141="Holy Cross",'Holy Cross'!$F$9,IF(B141="Lafayette",Lafayette!$F$9,IF(B141="Lehigh",Lehigh!$F$9,IF(B141="Navy",Navy!$F$9,0)))))))))))))))))))))))))))))))))))))))))))))))))))))))))))))</f>
        <v>352</v>
      </c>
      <c r="L141" s="19">
        <f t="shared" si="16"/>
        <v>6.4582087483488539</v>
      </c>
      <c r="M141">
        <f t="shared" si="17"/>
        <v>135</v>
      </c>
      <c r="N141" s="19">
        <f>'Efficiency Adjustment'!$B$66</f>
        <v>29.429229830436125</v>
      </c>
      <c r="O141" s="19">
        <f>IF(B141="Air Force",'Air Force'!$C$71,IF(B141="Albany",Albany!$C$71,IF(B141="Detroit",Detroit!$C$71,IF(B141="Binghamton",Binghamton!$C$71,IF(B141="Hartford",Hartford!$C$71,IF(B141="Stony Brook",'Stony Brook'!$C$71,IF(B141="UMBC",UMBC!$C$71,IF(B141="Vermont",Vermont!$C$71,IF(B141="Duke",Duke!$C$71,IF(B141="Maryland",Maryland!$C$71,IF(B141="North Carolina",'North Carolina'!$C$71,IF(B141="Virginia",Virginia!$C$71,IF(B141="Georgetown",Georgetown!$C$71,IF(B141="Notre Dame",'Notre Dame'!$C$71,IF(B141="Providence",Providence!$C$71,IF(B141="Rutgers",Rutgers!$C$71,IF(B141="St. Johns",'St. Johns'!$C$71,IF(B141="Syracuse",Syracuse!$C$71,IF(B141="Villanova",Villanova!$C$71,IF(B141="Drexel",Drexel!$C$71,IF(B141="Hofstra",Hofstra!$C$71,IF(B141="Penn State",'Penn State'!$C$71,IF(B141="Delaware",Delaware!$C$71,IF(B141="Massachusetts",Massachusetts!$C$71,IF(B141="Bellarmine",Bellarmine!$C$71,IF(B141="Fairfield",Fairfield!$C$71,IF(B141="Hobart",Hobart!$C$71,IF(B141="Loyola",Loyola!$C$71,IF(B141="Ohio State",'Ohio State'!$C$71,IF(B141="Denver",Denver!$C$71,IF(B141="Johns Hopkins",'Johns Hopkins'!$C$71,IF(B141="Mercer",Mercer!$C$71,IF(B141="Michigan",Michigan!$C$71,IF(B141="Brown",Brown!$C$71,IF(B141="Cornell",Cornell!$C$71,IF(B141="Dartmouth",Dartmouth!$C$71,IF(B141="Harvard",Harvard!$C$71,IF(B141="Pennsylvania",Pennsylvania!$C$71,IF(B141="Princeton",Princeton!$C$71,IF(B141="Yale",Yale!$C$71,IF(B141="Canisius",Canisius!$C$71,IF(B141="Jacksonville",Jacksonville!$C$71,IF(B141="Manhattan",Manhattan!$C$71,IF(B141="Marist",Marist!$C$71,IF(B141="St. Josephs",'St. Josephs'!$C$71,IF(B141="Siena",Siena!$C$71,IF(B141="VMI",VMI!$C$71,IF(B141="Bryant",Bryant!$C$71,IF(B141="Mt. St. Marys",'Mount St. Marys'!$C$71,IF(B141="Quinnipiac",Quinnipiac!$C$71,IF(B141="Robert Morris",'Robert Morris'!$C$71,IF(B141="Sacred Heart",'Sacred Heart'!$C$71,IF(B141="Wagner",Wagner!$C$71,IF(B141="Army",Army!$C$71,IF(B141="Bucknell",Bucknell!$C$71,IF(B141="Colgate",Colgate!$C$71,IF(B141="Towson",Towson!$C$71,IF(B141="Holy Cross",'Holy Cross'!$C$71,IF(B141="Lafayette",Lafayette!$C$71,IF(B141="Lehigh",Lehigh!$C$71,IF(B141="Navy",Navy!$C$71,0)))))))))))))))))))))))))))))))))))))))))))))))))))))))))))))</f>
        <v>31.069580989353121</v>
      </c>
    </row>
    <row r="142" spans="1:15">
      <c r="A142" t="s">
        <v>430</v>
      </c>
      <c r="B142" t="s">
        <v>59</v>
      </c>
      <c r="C142" t="s">
        <v>434</v>
      </c>
      <c r="D142">
        <v>16</v>
      </c>
      <c r="E142">
        <v>5</v>
      </c>
      <c r="F142">
        <v>21</v>
      </c>
      <c r="G142" s="44">
        <f t="shared" si="12"/>
        <v>4.7761194029850751</v>
      </c>
      <c r="H142" s="44">
        <f t="shared" si="13"/>
        <v>1.4925373134328357</v>
      </c>
      <c r="I142" s="44">
        <f t="shared" si="14"/>
        <v>6.2686567164179099</v>
      </c>
      <c r="J142">
        <f t="shared" si="15"/>
        <v>142</v>
      </c>
      <c r="K142">
        <f>IF(B142="Air Force",'Air Force'!$F$9,IF(B142="Albany",Albany!$F$9,IF(B142="Detroit",Detroit!$F$9,IF(B142="Binghamton",Binghamton!$F$9,IF(B142="Hartford",Hartford!$F$9,IF(B142="Stony Brook",'Stony Brook'!$F$9,IF(B142="UMBC",UMBC!$F$9,IF(B142="Vermont",Vermont!$F$9,IF(B142="Duke",Duke!$F$9,IF(B142="Maryland",Maryland!$F$9,IF(B142="North Carolina",'North Carolina'!$F$9,IF(B142="Virginia",Virginia!$F$9,IF(B142="Georgetown",Georgetown!$F$9,IF(B142="Notre Dame",'Notre Dame'!$F$9,IF(B142="Providence",Providence!$F$9,IF(B142="Rutgers",Rutgers!$F$9,IF(B142="St. Johns",'St. Johns'!$F$9,IF(B142="Syracuse",Syracuse!$F$9,IF(B142="Villanova",Villanova!$F$9,IF(B142="Drexel",Drexel!$F$9,IF(B142="Hofstra",Hofstra!$F$9,IF(B142="Penn State",'Penn State'!$F$9,IF(B142="Delaware",Delaware!$F$9,IF(B142="Massachusetts",Massachusetts!$F$9,IF(B142="Bellarmine",Bellarmine!$F$9,IF(B142="Fairfield",Fairfield!$F$9,IF(B142="Hobart",Hobart!$F$9,IF(B142="Loyola",Loyola!$F$9,IF(B142="Ohio State",'Ohio State'!$F$9,IF(B142="Denver",Denver!$F$9,IF(B142="Johns Hopkins",'Johns Hopkins'!$F$9,IF(B142="Mercer",Mercer!$F$9,IF(B142="Michigan",Michigan!$F$9,IF(B142="Brown",Brown!$F$9,IF(B142="Cornell",Cornell!$F$9,IF(B142="Dartmouth",Dartmouth!$F$9,IF(B142="Harvard",Harvard!$F$9,IF(B142="Pennsylvania",Pennsylvania!$F$9,IF(B142="Princeton",Princeton!$F$9,IF(B142="Yale",Yale!$F$9,IF(B142="Canisius",Canisius!$F$9,IF(B142="Jacksonville",Jacksonville!$F$9,IF(B142="Manhattan",Manhattan!$F$9,IF(B142="Marist",Marist!$F$9,IF(B142="St. Josephs",'St. Josephs'!$F$9,IF(B142="Siena",Siena!$F$9,IF(B142="VMI",VMI!$F$9,IF(B142="Bryant",Bryant!$F$9,IF(B142="Mt. St. Marys",'Mount St. Marys'!$F$9,IF(B142="Quinnipiac",Quinnipiac!$F$9,IF(B142="Robert Morris",'Robert Morris'!$F$9,IF(B142="Sacred Heart",'Sacred Heart'!$F$9,IF(B142="Wagner",Wagner!$F$9,IF(B142="Army",Army!$F$9,IF(B142="Bucknell",Bucknell!$F$9,IF(B142="Colgate",Colgate!$F$9,IF(B142="Towson",Towson!$F$9,IF(B142="Holy Cross",'Holy Cross'!$F$9,IF(B142="Lafayette",Lafayette!$F$9,IF(B142="Lehigh",Lehigh!$F$9,IF(B142="Navy",Navy!$F$9,0)))))))))))))))))))))))))))))))))))))))))))))))))))))))))))))</f>
        <v>335</v>
      </c>
      <c r="L142" s="19">
        <f t="shared" si="16"/>
        <v>6.4881815930187194</v>
      </c>
      <c r="M142">
        <f t="shared" si="17"/>
        <v>132</v>
      </c>
      <c r="N142" s="19">
        <f>'Efficiency Adjustment'!$B$66</f>
        <v>29.429229830436125</v>
      </c>
      <c r="O142" s="19">
        <f>IF(B142="Air Force",'Air Force'!$C$71,IF(B142="Albany",Albany!$C$71,IF(B142="Detroit",Detroit!$C$71,IF(B142="Binghamton",Binghamton!$C$71,IF(B142="Hartford",Hartford!$C$71,IF(B142="Stony Brook",'Stony Brook'!$C$71,IF(B142="UMBC",UMBC!$C$71,IF(B142="Vermont",Vermont!$C$71,IF(B142="Duke",Duke!$C$71,IF(B142="Maryland",Maryland!$C$71,IF(B142="North Carolina",'North Carolina'!$C$71,IF(B142="Virginia",Virginia!$C$71,IF(B142="Georgetown",Georgetown!$C$71,IF(B142="Notre Dame",'Notre Dame'!$C$71,IF(B142="Providence",Providence!$C$71,IF(B142="Rutgers",Rutgers!$C$71,IF(B142="St. Johns",'St. Johns'!$C$71,IF(B142="Syracuse",Syracuse!$C$71,IF(B142="Villanova",Villanova!$C$71,IF(B142="Drexel",Drexel!$C$71,IF(B142="Hofstra",Hofstra!$C$71,IF(B142="Penn State",'Penn State'!$C$71,IF(B142="Delaware",Delaware!$C$71,IF(B142="Massachusetts",Massachusetts!$C$71,IF(B142="Bellarmine",Bellarmine!$C$71,IF(B142="Fairfield",Fairfield!$C$71,IF(B142="Hobart",Hobart!$C$71,IF(B142="Loyola",Loyola!$C$71,IF(B142="Ohio State",'Ohio State'!$C$71,IF(B142="Denver",Denver!$C$71,IF(B142="Johns Hopkins",'Johns Hopkins'!$C$71,IF(B142="Mercer",Mercer!$C$71,IF(B142="Michigan",Michigan!$C$71,IF(B142="Brown",Brown!$C$71,IF(B142="Cornell",Cornell!$C$71,IF(B142="Dartmouth",Dartmouth!$C$71,IF(B142="Harvard",Harvard!$C$71,IF(B142="Pennsylvania",Pennsylvania!$C$71,IF(B142="Princeton",Princeton!$C$71,IF(B142="Yale",Yale!$C$71,IF(B142="Canisius",Canisius!$C$71,IF(B142="Jacksonville",Jacksonville!$C$71,IF(B142="Manhattan",Manhattan!$C$71,IF(B142="Marist",Marist!$C$71,IF(B142="St. Josephs",'St. Josephs'!$C$71,IF(B142="Siena",Siena!$C$71,IF(B142="VMI",VMI!$C$71,IF(B142="Bryant",Bryant!$C$71,IF(B142="Mt. St. Marys",'Mount St. Marys'!$C$71,IF(B142="Quinnipiac",Quinnipiac!$C$71,IF(B142="Robert Morris",'Robert Morris'!$C$71,IF(B142="Sacred Heart",'Sacred Heart'!$C$71,IF(B142="Wagner",Wagner!$C$71,IF(B142="Army",Army!$C$71,IF(B142="Bucknell",Bucknell!$C$71,IF(B142="Colgate",Colgate!$C$71,IF(B142="Towson",Towson!$C$71,IF(B142="Holy Cross",'Holy Cross'!$C$71,IF(B142="Lafayette",Lafayette!$C$71,IF(B142="Lehigh",Lehigh!$C$71,IF(B142="Navy",Navy!$C$71,0)))))))))))))))))))))))))))))))))))))))))))))))))))))))))))))</f>
        <v>28.43350430174026</v>
      </c>
    </row>
    <row r="143" spans="1:15">
      <c r="A143" t="s">
        <v>389</v>
      </c>
      <c r="B143" t="s">
        <v>18</v>
      </c>
      <c r="C143" t="s">
        <v>437</v>
      </c>
      <c r="D143">
        <v>8</v>
      </c>
      <c r="E143">
        <v>15</v>
      </c>
      <c r="F143">
        <v>23</v>
      </c>
      <c r="G143" s="44">
        <f t="shared" si="12"/>
        <v>2.1739130434782608</v>
      </c>
      <c r="H143" s="44">
        <f t="shared" si="13"/>
        <v>4.0760869565217392</v>
      </c>
      <c r="I143" s="44">
        <f t="shared" si="14"/>
        <v>6.25</v>
      </c>
      <c r="J143">
        <f t="shared" si="15"/>
        <v>144</v>
      </c>
      <c r="K143">
        <f>IF(B143="Air Force",'Air Force'!$F$9,IF(B143="Albany",Albany!$F$9,IF(B143="Detroit",Detroit!$F$9,IF(B143="Binghamton",Binghamton!$F$9,IF(B143="Hartford",Hartford!$F$9,IF(B143="Stony Brook",'Stony Brook'!$F$9,IF(B143="UMBC",UMBC!$F$9,IF(B143="Vermont",Vermont!$F$9,IF(B143="Duke",Duke!$F$9,IF(B143="Maryland",Maryland!$F$9,IF(B143="North Carolina",'North Carolina'!$F$9,IF(B143="Virginia",Virginia!$F$9,IF(B143="Georgetown",Georgetown!$F$9,IF(B143="Notre Dame",'Notre Dame'!$F$9,IF(B143="Providence",Providence!$F$9,IF(B143="Rutgers",Rutgers!$F$9,IF(B143="St. Johns",'St. Johns'!$F$9,IF(B143="Syracuse",Syracuse!$F$9,IF(B143="Villanova",Villanova!$F$9,IF(B143="Drexel",Drexel!$F$9,IF(B143="Hofstra",Hofstra!$F$9,IF(B143="Penn State",'Penn State'!$F$9,IF(B143="Delaware",Delaware!$F$9,IF(B143="Massachusetts",Massachusetts!$F$9,IF(B143="Bellarmine",Bellarmine!$F$9,IF(B143="Fairfield",Fairfield!$F$9,IF(B143="Hobart",Hobart!$F$9,IF(B143="Loyola",Loyola!$F$9,IF(B143="Ohio State",'Ohio State'!$F$9,IF(B143="Denver",Denver!$F$9,IF(B143="Johns Hopkins",'Johns Hopkins'!$F$9,IF(B143="Mercer",Mercer!$F$9,IF(B143="Michigan",Michigan!$F$9,IF(B143="Brown",Brown!$F$9,IF(B143="Cornell",Cornell!$F$9,IF(B143="Dartmouth",Dartmouth!$F$9,IF(B143="Harvard",Harvard!$F$9,IF(B143="Pennsylvania",Pennsylvania!$F$9,IF(B143="Princeton",Princeton!$F$9,IF(B143="Yale",Yale!$F$9,IF(B143="Canisius",Canisius!$F$9,IF(B143="Jacksonville",Jacksonville!$F$9,IF(B143="Manhattan",Manhattan!$F$9,IF(B143="Marist",Marist!$F$9,IF(B143="St. Josephs",'St. Josephs'!$F$9,IF(B143="Siena",Siena!$F$9,IF(B143="VMI",VMI!$F$9,IF(B143="Bryant",Bryant!$F$9,IF(B143="Mt. St. Marys",'Mount St. Marys'!$F$9,IF(B143="Quinnipiac",Quinnipiac!$F$9,IF(B143="Robert Morris",'Robert Morris'!$F$9,IF(B143="Sacred Heart",'Sacred Heart'!$F$9,IF(B143="Wagner",Wagner!$F$9,IF(B143="Army",Army!$F$9,IF(B143="Bucknell",Bucknell!$F$9,IF(B143="Colgate",Colgate!$F$9,IF(B143="Towson",Towson!$F$9,IF(B143="Holy Cross",'Holy Cross'!$F$9,IF(B143="Lafayette",Lafayette!$F$9,IF(B143="Lehigh",Lehigh!$F$9,IF(B143="Navy",Navy!$F$9,0)))))))))))))))))))))))))))))))))))))))))))))))))))))))))))))</f>
        <v>368</v>
      </c>
      <c r="L143" s="19">
        <f t="shared" si="16"/>
        <v>6.4140473666054403</v>
      </c>
      <c r="M143">
        <f t="shared" si="17"/>
        <v>137</v>
      </c>
      <c r="N143" s="19">
        <f>'Efficiency Adjustment'!$B$66</f>
        <v>29.429229830436125</v>
      </c>
      <c r="O143" s="19">
        <f>IF(B143="Air Force",'Air Force'!$C$71,IF(B143="Albany",Albany!$C$71,IF(B143="Detroit",Detroit!$C$71,IF(B143="Binghamton",Binghamton!$C$71,IF(B143="Hartford",Hartford!$C$71,IF(B143="Stony Brook",'Stony Brook'!$C$71,IF(B143="UMBC",UMBC!$C$71,IF(B143="Vermont",Vermont!$C$71,IF(B143="Duke",Duke!$C$71,IF(B143="Maryland",Maryland!$C$71,IF(B143="North Carolina",'North Carolina'!$C$71,IF(B143="Virginia",Virginia!$C$71,IF(B143="Georgetown",Georgetown!$C$71,IF(B143="Notre Dame",'Notre Dame'!$C$71,IF(B143="Providence",Providence!$C$71,IF(B143="Rutgers",Rutgers!$C$71,IF(B143="St. Johns",'St. Johns'!$C$71,IF(B143="Syracuse",Syracuse!$C$71,IF(B143="Villanova",Villanova!$C$71,IF(B143="Drexel",Drexel!$C$71,IF(B143="Hofstra",Hofstra!$C$71,IF(B143="Penn State",'Penn State'!$C$71,IF(B143="Delaware",Delaware!$C$71,IF(B143="Massachusetts",Massachusetts!$C$71,IF(B143="Bellarmine",Bellarmine!$C$71,IF(B143="Fairfield",Fairfield!$C$71,IF(B143="Hobart",Hobart!$C$71,IF(B143="Loyola",Loyola!$C$71,IF(B143="Ohio State",'Ohio State'!$C$71,IF(B143="Denver",Denver!$C$71,IF(B143="Johns Hopkins",'Johns Hopkins'!$C$71,IF(B143="Mercer",Mercer!$C$71,IF(B143="Michigan",Michigan!$C$71,IF(B143="Brown",Brown!$C$71,IF(B143="Cornell",Cornell!$C$71,IF(B143="Dartmouth",Dartmouth!$C$71,IF(B143="Harvard",Harvard!$C$71,IF(B143="Pennsylvania",Pennsylvania!$C$71,IF(B143="Princeton",Princeton!$C$71,IF(B143="Yale",Yale!$C$71,IF(B143="Canisius",Canisius!$C$71,IF(B143="Jacksonville",Jacksonville!$C$71,IF(B143="Manhattan",Manhattan!$C$71,IF(B143="Marist",Marist!$C$71,IF(B143="St. Josephs",'St. Josephs'!$C$71,IF(B143="Siena",Siena!$C$71,IF(B143="VMI",VMI!$C$71,IF(B143="Bryant",Bryant!$C$71,IF(B143="Mt. St. Marys",'Mount St. Marys'!$C$71,IF(B143="Quinnipiac",Quinnipiac!$C$71,IF(B143="Robert Morris",'Robert Morris'!$C$71,IF(B143="Sacred Heart",'Sacred Heart'!$C$71,IF(B143="Wagner",Wagner!$C$71,IF(B143="Army",Army!$C$71,IF(B143="Bucknell",Bucknell!$C$71,IF(B143="Colgate",Colgate!$C$71,IF(B143="Towson",Towson!$C$71,IF(B143="Holy Cross",'Holy Cross'!$C$71,IF(B143="Lafayette",Lafayette!$C$71,IF(B143="Lehigh",Lehigh!$C$71,IF(B143="Navy",Navy!$C$71,0)))))))))))))))))))))))))))))))))))))))))))))))))))))))))))))</f>
        <v>28.676540088847208</v>
      </c>
    </row>
    <row r="144" spans="1:15">
      <c r="A144" t="s">
        <v>429</v>
      </c>
      <c r="B144" t="s">
        <v>56</v>
      </c>
      <c r="C144" t="s">
        <v>435</v>
      </c>
      <c r="D144">
        <v>19</v>
      </c>
      <c r="E144">
        <v>5</v>
      </c>
      <c r="F144">
        <v>24</v>
      </c>
      <c r="G144" s="44">
        <f t="shared" si="12"/>
        <v>4.9608355091383807</v>
      </c>
      <c r="H144" s="44">
        <f t="shared" si="13"/>
        <v>1.3054830287206265</v>
      </c>
      <c r="I144" s="44">
        <f t="shared" si="14"/>
        <v>6.2663185378590072</v>
      </c>
      <c r="J144">
        <f t="shared" si="15"/>
        <v>143</v>
      </c>
      <c r="K144">
        <f>IF(B144="Air Force",'Air Force'!$F$9,IF(B144="Albany",Albany!$F$9,IF(B144="Detroit",Detroit!$F$9,IF(B144="Binghamton",Binghamton!$F$9,IF(B144="Hartford",Hartford!$F$9,IF(B144="Stony Brook",'Stony Brook'!$F$9,IF(B144="UMBC",UMBC!$F$9,IF(B144="Vermont",Vermont!$F$9,IF(B144="Duke",Duke!$F$9,IF(B144="Maryland",Maryland!$F$9,IF(B144="North Carolina",'North Carolina'!$F$9,IF(B144="Virginia",Virginia!$F$9,IF(B144="Georgetown",Georgetown!$F$9,IF(B144="Notre Dame",'Notre Dame'!$F$9,IF(B144="Providence",Providence!$F$9,IF(B144="Rutgers",Rutgers!$F$9,IF(B144="St. Johns",'St. Johns'!$F$9,IF(B144="Syracuse",Syracuse!$F$9,IF(B144="Villanova",Villanova!$F$9,IF(B144="Drexel",Drexel!$F$9,IF(B144="Hofstra",Hofstra!$F$9,IF(B144="Penn State",'Penn State'!$F$9,IF(B144="Delaware",Delaware!$F$9,IF(B144="Massachusetts",Massachusetts!$F$9,IF(B144="Bellarmine",Bellarmine!$F$9,IF(B144="Fairfield",Fairfield!$F$9,IF(B144="Hobart",Hobart!$F$9,IF(B144="Loyola",Loyola!$F$9,IF(B144="Ohio State",'Ohio State'!$F$9,IF(B144="Denver",Denver!$F$9,IF(B144="Johns Hopkins",'Johns Hopkins'!$F$9,IF(B144="Mercer",Mercer!$F$9,IF(B144="Michigan",Michigan!$F$9,IF(B144="Brown",Brown!$F$9,IF(B144="Cornell",Cornell!$F$9,IF(B144="Dartmouth",Dartmouth!$F$9,IF(B144="Harvard",Harvard!$F$9,IF(B144="Pennsylvania",Pennsylvania!$F$9,IF(B144="Princeton",Princeton!$F$9,IF(B144="Yale",Yale!$F$9,IF(B144="Canisius",Canisius!$F$9,IF(B144="Jacksonville",Jacksonville!$F$9,IF(B144="Manhattan",Manhattan!$F$9,IF(B144="Marist",Marist!$F$9,IF(B144="St. Josephs",'St. Josephs'!$F$9,IF(B144="Siena",Siena!$F$9,IF(B144="VMI",VMI!$F$9,IF(B144="Bryant",Bryant!$F$9,IF(B144="Mt. St. Marys",'Mount St. Marys'!$F$9,IF(B144="Quinnipiac",Quinnipiac!$F$9,IF(B144="Robert Morris",'Robert Morris'!$F$9,IF(B144="Sacred Heart",'Sacred Heart'!$F$9,IF(B144="Wagner",Wagner!$F$9,IF(B144="Army",Army!$F$9,IF(B144="Bucknell",Bucknell!$F$9,IF(B144="Colgate",Colgate!$F$9,IF(B144="Towson",Towson!$F$9,IF(B144="Holy Cross",'Holy Cross'!$F$9,IF(B144="Lafayette",Lafayette!$F$9,IF(B144="Lehigh",Lehigh!$F$9,IF(B144="Navy",Navy!$F$9,0)))))))))))))))))))))))))))))))))))))))))))))))))))))))))))))</f>
        <v>383</v>
      </c>
      <c r="L144" s="19">
        <f t="shared" si="16"/>
        <v>6.3977519373293577</v>
      </c>
      <c r="M144">
        <f t="shared" si="17"/>
        <v>138</v>
      </c>
      <c r="N144" s="19">
        <f>'Efficiency Adjustment'!$B$66</f>
        <v>29.429229830436125</v>
      </c>
      <c r="O144" s="19">
        <f>IF(B144="Air Force",'Air Force'!$C$71,IF(B144="Albany",Albany!$C$71,IF(B144="Detroit",Detroit!$C$71,IF(B144="Binghamton",Binghamton!$C$71,IF(B144="Hartford",Hartford!$C$71,IF(B144="Stony Brook",'Stony Brook'!$C$71,IF(B144="UMBC",UMBC!$C$71,IF(B144="Vermont",Vermont!$C$71,IF(B144="Duke",Duke!$C$71,IF(B144="Maryland",Maryland!$C$71,IF(B144="North Carolina",'North Carolina'!$C$71,IF(B144="Virginia",Virginia!$C$71,IF(B144="Georgetown",Georgetown!$C$71,IF(B144="Notre Dame",'Notre Dame'!$C$71,IF(B144="Providence",Providence!$C$71,IF(B144="Rutgers",Rutgers!$C$71,IF(B144="St. Johns",'St. Johns'!$C$71,IF(B144="Syracuse",Syracuse!$C$71,IF(B144="Villanova",Villanova!$C$71,IF(B144="Drexel",Drexel!$C$71,IF(B144="Hofstra",Hofstra!$C$71,IF(B144="Penn State",'Penn State'!$C$71,IF(B144="Delaware",Delaware!$C$71,IF(B144="Massachusetts",Massachusetts!$C$71,IF(B144="Bellarmine",Bellarmine!$C$71,IF(B144="Fairfield",Fairfield!$C$71,IF(B144="Hobart",Hobart!$C$71,IF(B144="Loyola",Loyola!$C$71,IF(B144="Ohio State",'Ohio State'!$C$71,IF(B144="Denver",Denver!$C$71,IF(B144="Johns Hopkins",'Johns Hopkins'!$C$71,IF(B144="Mercer",Mercer!$C$71,IF(B144="Michigan",Michigan!$C$71,IF(B144="Brown",Brown!$C$71,IF(B144="Cornell",Cornell!$C$71,IF(B144="Dartmouth",Dartmouth!$C$71,IF(B144="Harvard",Harvard!$C$71,IF(B144="Pennsylvania",Pennsylvania!$C$71,IF(B144="Princeton",Princeton!$C$71,IF(B144="Yale",Yale!$C$71,IF(B144="Canisius",Canisius!$C$71,IF(B144="Jacksonville",Jacksonville!$C$71,IF(B144="Manhattan",Manhattan!$C$71,IF(B144="Marist",Marist!$C$71,IF(B144="St. Josephs",'St. Josephs'!$C$71,IF(B144="Siena",Siena!$C$71,IF(B144="VMI",VMI!$C$71,IF(B144="Bryant",Bryant!$C$71,IF(B144="Mt. St. Marys",'Mount St. Marys'!$C$71,IF(B144="Quinnipiac",Quinnipiac!$C$71,IF(B144="Robert Morris",'Robert Morris'!$C$71,IF(B144="Sacred Heart",'Sacred Heart'!$C$71,IF(B144="Wagner",Wagner!$C$71,IF(B144="Army",Army!$C$71,IF(B144="Bucknell",Bucknell!$C$71,IF(B144="Colgate",Colgate!$C$71,IF(B144="Towson",Towson!$C$71,IF(B144="Holy Cross",'Holy Cross'!$C$71,IF(B144="Lafayette",Lafayette!$C$71,IF(B144="Lehigh",Lehigh!$C$71,IF(B144="Navy",Navy!$C$71,0)))))))))))))))))))))))))))))))))))))))))))))))))))))))))))))</f>
        <v>28.824645007783079</v>
      </c>
    </row>
    <row r="145" spans="1:15">
      <c r="A145" t="s">
        <v>447</v>
      </c>
      <c r="B145" t="s">
        <v>48</v>
      </c>
      <c r="C145" t="s">
        <v>435</v>
      </c>
      <c r="D145">
        <v>21</v>
      </c>
      <c r="E145">
        <v>4</v>
      </c>
      <c r="F145">
        <v>25</v>
      </c>
      <c r="G145" s="44">
        <f t="shared" si="12"/>
        <v>5.6451612903225801</v>
      </c>
      <c r="H145" s="44">
        <f t="shared" si="13"/>
        <v>1.0752688172043012</v>
      </c>
      <c r="I145" s="44">
        <f t="shared" si="14"/>
        <v>6.7204301075268811</v>
      </c>
      <c r="J145">
        <f t="shared" si="15"/>
        <v>117</v>
      </c>
      <c r="K145">
        <f>IF(B145="Air Force",'Air Force'!$F$9,IF(B145="Albany",Albany!$F$9,IF(B145="Detroit",Detroit!$F$9,IF(B145="Binghamton",Binghamton!$F$9,IF(B145="Hartford",Hartford!$F$9,IF(B145="Stony Brook",'Stony Brook'!$F$9,IF(B145="UMBC",UMBC!$F$9,IF(B145="Vermont",Vermont!$F$9,IF(B145="Duke",Duke!$F$9,IF(B145="Maryland",Maryland!$F$9,IF(B145="North Carolina",'North Carolina'!$F$9,IF(B145="Virginia",Virginia!$F$9,IF(B145="Georgetown",Georgetown!$F$9,IF(B145="Notre Dame",'Notre Dame'!$F$9,IF(B145="Providence",Providence!$F$9,IF(B145="Rutgers",Rutgers!$F$9,IF(B145="St. Johns",'St. Johns'!$F$9,IF(B145="Syracuse",Syracuse!$F$9,IF(B145="Villanova",Villanova!$F$9,IF(B145="Drexel",Drexel!$F$9,IF(B145="Hofstra",Hofstra!$F$9,IF(B145="Penn State",'Penn State'!$F$9,IF(B145="Delaware",Delaware!$F$9,IF(B145="Massachusetts",Massachusetts!$F$9,IF(B145="Bellarmine",Bellarmine!$F$9,IF(B145="Fairfield",Fairfield!$F$9,IF(B145="Hobart",Hobart!$F$9,IF(B145="Loyola",Loyola!$F$9,IF(B145="Ohio State",'Ohio State'!$F$9,IF(B145="Denver",Denver!$F$9,IF(B145="Johns Hopkins",'Johns Hopkins'!$F$9,IF(B145="Mercer",Mercer!$F$9,IF(B145="Michigan",Michigan!$F$9,IF(B145="Brown",Brown!$F$9,IF(B145="Cornell",Cornell!$F$9,IF(B145="Dartmouth",Dartmouth!$F$9,IF(B145="Harvard",Harvard!$F$9,IF(B145="Pennsylvania",Pennsylvania!$F$9,IF(B145="Princeton",Princeton!$F$9,IF(B145="Yale",Yale!$F$9,IF(B145="Canisius",Canisius!$F$9,IF(B145="Jacksonville",Jacksonville!$F$9,IF(B145="Manhattan",Manhattan!$F$9,IF(B145="Marist",Marist!$F$9,IF(B145="St. Josephs",'St. Josephs'!$F$9,IF(B145="Siena",Siena!$F$9,IF(B145="VMI",VMI!$F$9,IF(B145="Bryant",Bryant!$F$9,IF(B145="Mt. St. Marys",'Mount St. Marys'!$F$9,IF(B145="Quinnipiac",Quinnipiac!$F$9,IF(B145="Robert Morris",'Robert Morris'!$F$9,IF(B145="Sacred Heart",'Sacred Heart'!$F$9,IF(B145="Wagner",Wagner!$F$9,IF(B145="Army",Army!$F$9,IF(B145="Bucknell",Bucknell!$F$9,IF(B145="Colgate",Colgate!$F$9,IF(B145="Towson",Towson!$F$9,IF(B145="Holy Cross",'Holy Cross'!$F$9,IF(B145="Lafayette",Lafayette!$F$9,IF(B145="Lehigh",Lehigh!$F$9,IF(B145="Navy",Navy!$F$9,0)))))))))))))))))))))))))))))))))))))))))))))))))))))))))))))</f>
        <v>372</v>
      </c>
      <c r="L145" s="19">
        <f t="shared" si="16"/>
        <v>6.3893270802718627</v>
      </c>
      <c r="M145">
        <f t="shared" si="17"/>
        <v>140</v>
      </c>
      <c r="N145" s="19">
        <f>'Efficiency Adjustment'!$B$66</f>
        <v>29.429229830436125</v>
      </c>
      <c r="O145" s="19">
        <f>IF(B145="Air Force",'Air Force'!$C$71,IF(B145="Albany",Albany!$C$71,IF(B145="Detroit",Detroit!$C$71,IF(B145="Binghamton",Binghamton!$C$71,IF(B145="Hartford",Hartford!$C$71,IF(B145="Stony Brook",'Stony Brook'!$C$71,IF(B145="UMBC",UMBC!$C$71,IF(B145="Vermont",Vermont!$C$71,IF(B145="Duke",Duke!$C$71,IF(B145="Maryland",Maryland!$C$71,IF(B145="North Carolina",'North Carolina'!$C$71,IF(B145="Virginia",Virginia!$C$71,IF(B145="Georgetown",Georgetown!$C$71,IF(B145="Notre Dame",'Notre Dame'!$C$71,IF(B145="Providence",Providence!$C$71,IF(B145="Rutgers",Rutgers!$C$71,IF(B145="St. Johns",'St. Johns'!$C$71,IF(B145="Syracuse",Syracuse!$C$71,IF(B145="Villanova",Villanova!$C$71,IF(B145="Drexel",Drexel!$C$71,IF(B145="Hofstra",Hofstra!$C$71,IF(B145="Penn State",'Penn State'!$C$71,IF(B145="Delaware",Delaware!$C$71,IF(B145="Massachusetts",Massachusetts!$C$71,IF(B145="Bellarmine",Bellarmine!$C$71,IF(B145="Fairfield",Fairfield!$C$71,IF(B145="Hobart",Hobart!$C$71,IF(B145="Loyola",Loyola!$C$71,IF(B145="Ohio State",'Ohio State'!$C$71,IF(B145="Denver",Denver!$C$71,IF(B145="Johns Hopkins",'Johns Hopkins'!$C$71,IF(B145="Mercer",Mercer!$C$71,IF(B145="Michigan",Michigan!$C$71,IF(B145="Brown",Brown!$C$71,IF(B145="Cornell",Cornell!$C$71,IF(B145="Dartmouth",Dartmouth!$C$71,IF(B145="Harvard",Harvard!$C$71,IF(B145="Pennsylvania",Pennsylvania!$C$71,IF(B145="Princeton",Princeton!$C$71,IF(B145="Yale",Yale!$C$71,IF(B145="Canisius",Canisius!$C$71,IF(B145="Jacksonville",Jacksonville!$C$71,IF(B145="Manhattan",Manhattan!$C$71,IF(B145="Marist",Marist!$C$71,IF(B145="St. Josephs",'St. Josephs'!$C$71,IF(B145="Siena",Siena!$C$71,IF(B145="VMI",VMI!$C$71,IF(B145="Bryant",Bryant!$C$71,IF(B145="Mt. St. Marys",'Mount St. Marys'!$C$71,IF(B145="Quinnipiac",Quinnipiac!$C$71,IF(B145="Robert Morris",'Robert Morris'!$C$71,IF(B145="Sacred Heart",'Sacred Heart'!$C$71,IF(B145="Wagner",Wagner!$C$71,IF(B145="Army",Army!$C$71,IF(B145="Bucknell",Bucknell!$C$71,IF(B145="Colgate",Colgate!$C$71,IF(B145="Towson",Towson!$C$71,IF(B145="Holy Cross",'Holy Cross'!$C$71,IF(B145="Lafayette",Lafayette!$C$71,IF(B145="Lehigh",Lehigh!$C$71,IF(B145="Navy",Navy!$C$71,0)))))))))))))))))))))))))))))))))))))))))))))))))))))))))))))</f>
        <v>30.954289819418012</v>
      </c>
    </row>
    <row r="146" spans="1:15">
      <c r="A146" t="s">
        <v>479</v>
      </c>
      <c r="B146" t="s">
        <v>45</v>
      </c>
      <c r="C146" t="s">
        <v>436</v>
      </c>
      <c r="D146">
        <v>18</v>
      </c>
      <c r="E146">
        <v>3</v>
      </c>
      <c r="F146">
        <v>21</v>
      </c>
      <c r="G146" s="44">
        <f t="shared" si="12"/>
        <v>4.9046321525885563</v>
      </c>
      <c r="H146" s="44">
        <f t="shared" si="13"/>
        <v>0.81743869209809261</v>
      </c>
      <c r="I146" s="44">
        <f t="shared" si="14"/>
        <v>5.7220708446866482</v>
      </c>
      <c r="J146">
        <f t="shared" si="15"/>
        <v>166</v>
      </c>
      <c r="K146">
        <f>IF(B146="Air Force",'Air Force'!$F$9,IF(B146="Albany",Albany!$F$9,IF(B146="Detroit",Detroit!$F$9,IF(B146="Binghamton",Binghamton!$F$9,IF(B146="Hartford",Hartford!$F$9,IF(B146="Stony Brook",'Stony Brook'!$F$9,IF(B146="UMBC",UMBC!$F$9,IF(B146="Vermont",Vermont!$F$9,IF(B146="Duke",Duke!$F$9,IF(B146="Maryland",Maryland!$F$9,IF(B146="North Carolina",'North Carolina'!$F$9,IF(B146="Virginia",Virginia!$F$9,IF(B146="Georgetown",Georgetown!$F$9,IF(B146="Notre Dame",'Notre Dame'!$F$9,IF(B146="Providence",Providence!$F$9,IF(B146="Rutgers",Rutgers!$F$9,IF(B146="St. Johns",'St. Johns'!$F$9,IF(B146="Syracuse",Syracuse!$F$9,IF(B146="Villanova",Villanova!$F$9,IF(B146="Drexel",Drexel!$F$9,IF(B146="Hofstra",Hofstra!$F$9,IF(B146="Penn State",'Penn State'!$F$9,IF(B146="Delaware",Delaware!$F$9,IF(B146="Massachusetts",Massachusetts!$F$9,IF(B146="Bellarmine",Bellarmine!$F$9,IF(B146="Fairfield",Fairfield!$F$9,IF(B146="Hobart",Hobart!$F$9,IF(B146="Loyola",Loyola!$F$9,IF(B146="Ohio State",'Ohio State'!$F$9,IF(B146="Denver",Denver!$F$9,IF(B146="Johns Hopkins",'Johns Hopkins'!$F$9,IF(B146="Mercer",Mercer!$F$9,IF(B146="Michigan",Michigan!$F$9,IF(B146="Brown",Brown!$F$9,IF(B146="Cornell",Cornell!$F$9,IF(B146="Dartmouth",Dartmouth!$F$9,IF(B146="Harvard",Harvard!$F$9,IF(B146="Pennsylvania",Pennsylvania!$F$9,IF(B146="Princeton",Princeton!$F$9,IF(B146="Yale",Yale!$F$9,IF(B146="Canisius",Canisius!$F$9,IF(B146="Jacksonville",Jacksonville!$F$9,IF(B146="Manhattan",Manhattan!$F$9,IF(B146="Marist",Marist!$F$9,IF(B146="St. Josephs",'St. Josephs'!$F$9,IF(B146="Siena",Siena!$F$9,IF(B146="VMI",VMI!$F$9,IF(B146="Bryant",Bryant!$F$9,IF(B146="Mt. St. Marys",'Mount St. Marys'!$F$9,IF(B146="Quinnipiac",Quinnipiac!$F$9,IF(B146="Robert Morris",'Robert Morris'!$F$9,IF(B146="Sacred Heart",'Sacred Heart'!$F$9,IF(B146="Wagner",Wagner!$F$9,IF(B146="Army",Army!$F$9,IF(B146="Bucknell",Bucknell!$F$9,IF(B146="Colgate",Colgate!$F$9,IF(B146="Towson",Towson!$F$9,IF(B146="Holy Cross",'Holy Cross'!$F$9,IF(B146="Lafayette",Lafayette!$F$9,IF(B146="Lehigh",Lehigh!$F$9,IF(B146="Navy",Navy!$F$9,0)))))))))))))))))))))))))))))))))))))))))))))))))))))))))))))</f>
        <v>367</v>
      </c>
      <c r="L146" s="19">
        <f t="shared" si="16"/>
        <v>5.9048451292946407</v>
      </c>
      <c r="M146">
        <f t="shared" si="17"/>
        <v>161</v>
      </c>
      <c r="N146" s="19">
        <f>'Efficiency Adjustment'!$B$66</f>
        <v>29.429229830436125</v>
      </c>
      <c r="O146" s="19">
        <f>IF(B146="Air Force",'Air Force'!$C$71,IF(B146="Albany",Albany!$C$71,IF(B146="Detroit",Detroit!$C$71,IF(B146="Binghamton",Binghamton!$C$71,IF(B146="Hartford",Hartford!$C$71,IF(B146="Stony Brook",'Stony Brook'!$C$71,IF(B146="UMBC",UMBC!$C$71,IF(B146="Vermont",Vermont!$C$71,IF(B146="Duke",Duke!$C$71,IF(B146="Maryland",Maryland!$C$71,IF(B146="North Carolina",'North Carolina'!$C$71,IF(B146="Virginia",Virginia!$C$71,IF(B146="Georgetown",Georgetown!$C$71,IF(B146="Notre Dame",'Notre Dame'!$C$71,IF(B146="Providence",Providence!$C$71,IF(B146="Rutgers",Rutgers!$C$71,IF(B146="St. Johns",'St. Johns'!$C$71,IF(B146="Syracuse",Syracuse!$C$71,IF(B146="Villanova",Villanova!$C$71,IF(B146="Drexel",Drexel!$C$71,IF(B146="Hofstra",Hofstra!$C$71,IF(B146="Penn State",'Penn State'!$C$71,IF(B146="Delaware",Delaware!$C$71,IF(B146="Massachusetts",Massachusetts!$C$71,IF(B146="Bellarmine",Bellarmine!$C$71,IF(B146="Fairfield",Fairfield!$C$71,IF(B146="Hobart",Hobart!$C$71,IF(B146="Loyola",Loyola!$C$71,IF(B146="Ohio State",'Ohio State'!$C$71,IF(B146="Denver",Denver!$C$71,IF(B146="Johns Hopkins",'Johns Hopkins'!$C$71,IF(B146="Mercer",Mercer!$C$71,IF(B146="Michigan",Michigan!$C$71,IF(B146="Brown",Brown!$C$71,IF(B146="Cornell",Cornell!$C$71,IF(B146="Dartmouth",Dartmouth!$C$71,IF(B146="Harvard",Harvard!$C$71,IF(B146="Pennsylvania",Pennsylvania!$C$71,IF(B146="Princeton",Princeton!$C$71,IF(B146="Yale",Yale!$C$71,IF(B146="Canisius",Canisius!$C$71,IF(B146="Jacksonville",Jacksonville!$C$71,IF(B146="Manhattan",Manhattan!$C$71,IF(B146="Marist",Marist!$C$71,IF(B146="St. Josephs",'St. Josephs'!$C$71,IF(B146="Siena",Siena!$C$71,IF(B146="VMI",VMI!$C$71,IF(B146="Bryant",Bryant!$C$71,IF(B146="Mt. St. Marys",'Mount St. Marys'!$C$71,IF(B146="Quinnipiac",Quinnipiac!$C$71,IF(B146="Robert Morris",'Robert Morris'!$C$71,IF(B146="Sacred Heart",'Sacred Heart'!$C$71,IF(B146="Wagner",Wagner!$C$71,IF(B146="Army",Army!$C$71,IF(B146="Bucknell",Bucknell!$C$71,IF(B146="Colgate",Colgate!$C$71,IF(B146="Towson",Towson!$C$71,IF(B146="Holy Cross",'Holy Cross'!$C$71,IF(B146="Lafayette",Lafayette!$C$71,IF(B146="Lehigh",Lehigh!$C$71,IF(B146="Navy",Navy!$C$71,0)))))))))))))))))))))))))))))))))))))))))))))))))))))))))))))</f>
        <v>28.518298838844704</v>
      </c>
    </row>
    <row r="147" spans="1:15">
      <c r="A147" t="s">
        <v>466</v>
      </c>
      <c r="B147" t="s">
        <v>41</v>
      </c>
      <c r="C147" t="s">
        <v>434</v>
      </c>
      <c r="D147">
        <v>12</v>
      </c>
      <c r="E147">
        <v>7</v>
      </c>
      <c r="F147">
        <v>19</v>
      </c>
      <c r="G147" s="44">
        <f t="shared" si="12"/>
        <v>3.4285714285714288</v>
      </c>
      <c r="H147" s="44">
        <f t="shared" si="13"/>
        <v>2</v>
      </c>
      <c r="I147" s="44">
        <f t="shared" si="14"/>
        <v>5.4285714285714288</v>
      </c>
      <c r="J147">
        <f t="shared" si="15"/>
        <v>177</v>
      </c>
      <c r="K147">
        <f>IF(B147="Air Force",'Air Force'!$F$9,IF(B147="Albany",Albany!$F$9,IF(B147="Detroit",Detroit!$F$9,IF(B147="Binghamton",Binghamton!$F$9,IF(B147="Hartford",Hartford!$F$9,IF(B147="Stony Brook",'Stony Brook'!$F$9,IF(B147="UMBC",UMBC!$F$9,IF(B147="Vermont",Vermont!$F$9,IF(B147="Duke",Duke!$F$9,IF(B147="Maryland",Maryland!$F$9,IF(B147="North Carolina",'North Carolina'!$F$9,IF(B147="Virginia",Virginia!$F$9,IF(B147="Georgetown",Georgetown!$F$9,IF(B147="Notre Dame",'Notre Dame'!$F$9,IF(B147="Providence",Providence!$F$9,IF(B147="Rutgers",Rutgers!$F$9,IF(B147="St. Johns",'St. Johns'!$F$9,IF(B147="Syracuse",Syracuse!$F$9,IF(B147="Villanova",Villanova!$F$9,IF(B147="Drexel",Drexel!$F$9,IF(B147="Hofstra",Hofstra!$F$9,IF(B147="Penn State",'Penn State'!$F$9,IF(B147="Delaware",Delaware!$F$9,IF(B147="Massachusetts",Massachusetts!$F$9,IF(B147="Bellarmine",Bellarmine!$F$9,IF(B147="Fairfield",Fairfield!$F$9,IF(B147="Hobart",Hobart!$F$9,IF(B147="Loyola",Loyola!$F$9,IF(B147="Ohio State",'Ohio State'!$F$9,IF(B147="Denver",Denver!$F$9,IF(B147="Johns Hopkins",'Johns Hopkins'!$F$9,IF(B147="Mercer",Mercer!$F$9,IF(B147="Michigan",Michigan!$F$9,IF(B147="Brown",Brown!$F$9,IF(B147="Cornell",Cornell!$F$9,IF(B147="Dartmouth",Dartmouth!$F$9,IF(B147="Harvard",Harvard!$F$9,IF(B147="Pennsylvania",Pennsylvania!$F$9,IF(B147="Princeton",Princeton!$F$9,IF(B147="Yale",Yale!$F$9,IF(B147="Canisius",Canisius!$F$9,IF(B147="Jacksonville",Jacksonville!$F$9,IF(B147="Manhattan",Manhattan!$F$9,IF(B147="Marist",Marist!$F$9,IF(B147="St. Josephs",'St. Josephs'!$F$9,IF(B147="Siena",Siena!$F$9,IF(B147="VMI",VMI!$F$9,IF(B147="Bryant",Bryant!$F$9,IF(B147="Mt. St. Marys",'Mount St. Marys'!$F$9,IF(B147="Quinnipiac",Quinnipiac!$F$9,IF(B147="Robert Morris",'Robert Morris'!$F$9,IF(B147="Sacred Heart",'Sacred Heart'!$F$9,IF(B147="Wagner",Wagner!$F$9,IF(B147="Army",Army!$F$9,IF(B147="Bucknell",Bucknell!$F$9,IF(B147="Colgate",Colgate!$F$9,IF(B147="Towson",Towson!$F$9,IF(B147="Holy Cross",'Holy Cross'!$F$9,IF(B147="Lafayette",Lafayette!$F$9,IF(B147="Lehigh",Lehigh!$F$9,IF(B147="Navy",Navy!$F$9,0)))))))))))))))))))))))))))))))))))))))))))))))))))))))))))))</f>
        <v>350</v>
      </c>
      <c r="L147" s="19">
        <f t="shared" si="16"/>
        <v>5.5544674817192501</v>
      </c>
      <c r="M147">
        <f t="shared" si="17"/>
        <v>174</v>
      </c>
      <c r="N147" s="19">
        <f>'Efficiency Adjustment'!$B$66</f>
        <v>29.429229830436125</v>
      </c>
      <c r="O147" s="19">
        <f>IF(B147="Air Force",'Air Force'!$C$71,IF(B147="Albany",Albany!$C$71,IF(B147="Detroit",Detroit!$C$71,IF(B147="Binghamton",Binghamton!$C$71,IF(B147="Hartford",Hartford!$C$71,IF(B147="Stony Brook",'Stony Brook'!$C$71,IF(B147="UMBC",UMBC!$C$71,IF(B147="Vermont",Vermont!$C$71,IF(B147="Duke",Duke!$C$71,IF(B147="Maryland",Maryland!$C$71,IF(B147="North Carolina",'North Carolina'!$C$71,IF(B147="Virginia",Virginia!$C$71,IF(B147="Georgetown",Georgetown!$C$71,IF(B147="Notre Dame",'Notre Dame'!$C$71,IF(B147="Providence",Providence!$C$71,IF(B147="Rutgers",Rutgers!$C$71,IF(B147="St. Johns",'St. Johns'!$C$71,IF(B147="Syracuse",Syracuse!$C$71,IF(B147="Villanova",Villanova!$C$71,IF(B147="Drexel",Drexel!$C$71,IF(B147="Hofstra",Hofstra!$C$71,IF(B147="Penn State",'Penn State'!$C$71,IF(B147="Delaware",Delaware!$C$71,IF(B147="Massachusetts",Massachusetts!$C$71,IF(B147="Bellarmine",Bellarmine!$C$71,IF(B147="Fairfield",Fairfield!$C$71,IF(B147="Hobart",Hobart!$C$71,IF(B147="Loyola",Loyola!$C$71,IF(B147="Ohio State",'Ohio State'!$C$71,IF(B147="Denver",Denver!$C$71,IF(B147="Johns Hopkins",'Johns Hopkins'!$C$71,IF(B147="Mercer",Mercer!$C$71,IF(B147="Michigan",Michigan!$C$71,IF(B147="Brown",Brown!$C$71,IF(B147="Cornell",Cornell!$C$71,IF(B147="Dartmouth",Dartmouth!$C$71,IF(B147="Harvard",Harvard!$C$71,IF(B147="Pennsylvania",Pennsylvania!$C$71,IF(B147="Princeton",Princeton!$C$71,IF(B147="Yale",Yale!$C$71,IF(B147="Canisius",Canisius!$C$71,IF(B147="Jacksonville",Jacksonville!$C$71,IF(B147="Manhattan",Manhattan!$C$71,IF(B147="Marist",Marist!$C$71,IF(B147="St. Josephs",'St. Josephs'!$C$71,IF(B147="Siena",Siena!$C$71,IF(B147="VMI",VMI!$C$71,IF(B147="Bryant",Bryant!$C$71,IF(B147="Mt. St. Marys",'Mount St. Marys'!$C$71,IF(B147="Quinnipiac",Quinnipiac!$C$71,IF(B147="Robert Morris",'Robert Morris'!$C$71,IF(B147="Sacred Heart",'Sacred Heart'!$C$71,IF(B147="Wagner",Wagner!$C$71,IF(B147="Army",Army!$C$71,IF(B147="Bucknell",Bucknell!$C$71,IF(B147="Colgate",Colgate!$C$71,IF(B147="Towson",Towson!$C$71,IF(B147="Holy Cross",'Holy Cross'!$C$71,IF(B147="Lafayette",Lafayette!$C$71,IF(B147="Lehigh",Lehigh!$C$71,IF(B147="Navy",Navy!$C$71,0)))))))))))))))))))))))))))))))))))))))))))))))))))))))))))))</f>
        <v>28.762194890538478</v>
      </c>
    </row>
    <row r="148" spans="1:15">
      <c r="A148" t="s">
        <v>361</v>
      </c>
      <c r="B148" t="s">
        <v>2</v>
      </c>
      <c r="C148" t="s">
        <v>434</v>
      </c>
      <c r="D148">
        <v>14</v>
      </c>
      <c r="E148">
        <v>10</v>
      </c>
      <c r="F148">
        <v>24</v>
      </c>
      <c r="G148" s="44">
        <f t="shared" si="12"/>
        <v>3.5989717223650386</v>
      </c>
      <c r="H148" s="44">
        <f t="shared" si="13"/>
        <v>2.5706940874035991</v>
      </c>
      <c r="I148" s="44">
        <f t="shared" si="14"/>
        <v>6.1696658097686372</v>
      </c>
      <c r="J148">
        <f t="shared" si="15"/>
        <v>149</v>
      </c>
      <c r="K148">
        <f>IF(B148="Air Force",'Air Force'!$F$9,IF(B148="Albany",Albany!$F$9,IF(B148="Detroit",Detroit!$F$9,IF(B148="Binghamton",Binghamton!$F$9,IF(B148="Hartford",Hartford!$F$9,IF(B148="Stony Brook",'Stony Brook'!$F$9,IF(B148="UMBC",UMBC!$F$9,IF(B148="Vermont",Vermont!$F$9,IF(B148="Duke",Duke!$F$9,IF(B148="Maryland",Maryland!$F$9,IF(B148="North Carolina",'North Carolina'!$F$9,IF(B148="Virginia",Virginia!$F$9,IF(B148="Georgetown",Georgetown!$F$9,IF(B148="Notre Dame",'Notre Dame'!$F$9,IF(B148="Providence",Providence!$F$9,IF(B148="Rutgers",Rutgers!$F$9,IF(B148="St. Johns",'St. Johns'!$F$9,IF(B148="Syracuse",Syracuse!$F$9,IF(B148="Villanova",Villanova!$F$9,IF(B148="Drexel",Drexel!$F$9,IF(B148="Hofstra",Hofstra!$F$9,IF(B148="Penn State",'Penn State'!$F$9,IF(B148="Delaware",Delaware!$F$9,IF(B148="Massachusetts",Massachusetts!$F$9,IF(B148="Bellarmine",Bellarmine!$F$9,IF(B148="Fairfield",Fairfield!$F$9,IF(B148="Hobart",Hobart!$F$9,IF(B148="Loyola",Loyola!$F$9,IF(B148="Ohio State",'Ohio State'!$F$9,IF(B148="Denver",Denver!$F$9,IF(B148="Johns Hopkins",'Johns Hopkins'!$F$9,IF(B148="Mercer",Mercer!$F$9,IF(B148="Michigan",Michigan!$F$9,IF(B148="Brown",Brown!$F$9,IF(B148="Cornell",Cornell!$F$9,IF(B148="Dartmouth",Dartmouth!$F$9,IF(B148="Harvard",Harvard!$F$9,IF(B148="Pennsylvania",Pennsylvania!$F$9,IF(B148="Princeton",Princeton!$F$9,IF(B148="Yale",Yale!$F$9,IF(B148="Canisius",Canisius!$F$9,IF(B148="Jacksonville",Jacksonville!$F$9,IF(B148="Manhattan",Manhattan!$F$9,IF(B148="Marist",Marist!$F$9,IF(B148="St. Josephs",'St. Josephs'!$F$9,IF(B148="Siena",Siena!$F$9,IF(B148="VMI",VMI!$F$9,IF(B148="Bryant",Bryant!$F$9,IF(B148="Mt. St. Marys",'Mount St. Marys'!$F$9,IF(B148="Quinnipiac",Quinnipiac!$F$9,IF(B148="Robert Morris",'Robert Morris'!$F$9,IF(B148="Sacred Heart",'Sacred Heart'!$F$9,IF(B148="Wagner",Wagner!$F$9,IF(B148="Army",Army!$F$9,IF(B148="Bucknell",Bucknell!$F$9,IF(B148="Colgate",Colgate!$F$9,IF(B148="Towson",Towson!$F$9,IF(B148="Holy Cross",'Holy Cross'!$F$9,IF(B148="Lafayette",Lafayette!$F$9,IF(B148="Lehigh",Lehigh!$F$9,IF(B148="Navy",Navy!$F$9,0)))))))))))))))))))))))))))))))))))))))))))))))))))))))))))))</f>
        <v>389</v>
      </c>
      <c r="L148" s="19">
        <f t="shared" si="16"/>
        <v>6.3469991888274615</v>
      </c>
      <c r="M148">
        <f t="shared" si="17"/>
        <v>141</v>
      </c>
      <c r="N148" s="19">
        <f>'Efficiency Adjustment'!$B$66</f>
        <v>29.429229830436125</v>
      </c>
      <c r="O148" s="19">
        <f>IF(B148="Air Force",'Air Force'!$C$71,IF(B148="Albany",Albany!$C$71,IF(B148="Detroit",Detroit!$C$71,IF(B148="Binghamton",Binghamton!$C$71,IF(B148="Hartford",Hartford!$C$71,IF(B148="Stony Brook",'Stony Brook'!$C$71,IF(B148="UMBC",UMBC!$C$71,IF(B148="Vermont",Vermont!$C$71,IF(B148="Duke",Duke!$C$71,IF(B148="Maryland",Maryland!$C$71,IF(B148="North Carolina",'North Carolina'!$C$71,IF(B148="Virginia",Virginia!$C$71,IF(B148="Georgetown",Georgetown!$C$71,IF(B148="Notre Dame",'Notre Dame'!$C$71,IF(B148="Providence",Providence!$C$71,IF(B148="Rutgers",Rutgers!$C$71,IF(B148="St. Johns",'St. Johns'!$C$71,IF(B148="Syracuse",Syracuse!$C$71,IF(B148="Villanova",Villanova!$C$71,IF(B148="Drexel",Drexel!$C$71,IF(B148="Hofstra",Hofstra!$C$71,IF(B148="Penn State",'Penn State'!$C$71,IF(B148="Delaware",Delaware!$C$71,IF(B148="Massachusetts",Massachusetts!$C$71,IF(B148="Bellarmine",Bellarmine!$C$71,IF(B148="Fairfield",Fairfield!$C$71,IF(B148="Hobart",Hobart!$C$71,IF(B148="Loyola",Loyola!$C$71,IF(B148="Ohio State",'Ohio State'!$C$71,IF(B148="Denver",Denver!$C$71,IF(B148="Johns Hopkins",'Johns Hopkins'!$C$71,IF(B148="Mercer",Mercer!$C$71,IF(B148="Michigan",Michigan!$C$71,IF(B148="Brown",Brown!$C$71,IF(B148="Cornell",Cornell!$C$71,IF(B148="Dartmouth",Dartmouth!$C$71,IF(B148="Harvard",Harvard!$C$71,IF(B148="Pennsylvania",Pennsylvania!$C$71,IF(B148="Princeton",Princeton!$C$71,IF(B148="Yale",Yale!$C$71,IF(B148="Canisius",Canisius!$C$71,IF(B148="Jacksonville",Jacksonville!$C$71,IF(B148="Manhattan",Manhattan!$C$71,IF(B148="Marist",Marist!$C$71,IF(B148="St. Josephs",'St. Josephs'!$C$71,IF(B148="Siena",Siena!$C$71,IF(B148="VMI",VMI!$C$71,IF(B148="Bryant",Bryant!$C$71,IF(B148="Mt. St. Marys",'Mount St. Marys'!$C$71,IF(B148="Quinnipiac",Quinnipiac!$C$71,IF(B148="Robert Morris",'Robert Morris'!$C$71,IF(B148="Sacred Heart",'Sacred Heart'!$C$71,IF(B148="Wagner",Wagner!$C$71,IF(B148="Army",Army!$C$71,IF(B148="Bucknell",Bucknell!$C$71,IF(B148="Colgate",Colgate!$C$71,IF(B148="Towson",Towson!$C$71,IF(B148="Holy Cross",'Holy Cross'!$C$71,IF(B148="Lafayette",Lafayette!$C$71,IF(B148="Lehigh",Lehigh!$C$71,IF(B148="Navy",Navy!$C$71,0)))))))))))))))))))))))))))))))))))))))))))))))))))))))))))))</f>
        <v>28.606985394338427</v>
      </c>
    </row>
    <row r="149" spans="1:15">
      <c r="A149" t="s">
        <v>289</v>
      </c>
      <c r="B149" t="s">
        <v>51</v>
      </c>
      <c r="C149" t="s">
        <v>436</v>
      </c>
      <c r="D149">
        <v>13</v>
      </c>
      <c r="E149">
        <v>6</v>
      </c>
      <c r="F149">
        <v>19</v>
      </c>
      <c r="G149" s="44">
        <f t="shared" si="12"/>
        <v>3.7572254335260116</v>
      </c>
      <c r="H149" s="44">
        <f t="shared" si="13"/>
        <v>1.7341040462427744</v>
      </c>
      <c r="I149" s="44">
        <f t="shared" si="14"/>
        <v>5.4913294797687859</v>
      </c>
      <c r="J149">
        <f t="shared" si="15"/>
        <v>176</v>
      </c>
      <c r="K149">
        <f>IF(B149="Air Force",'Air Force'!$F$9,IF(B149="Albany",Albany!$F$9,IF(B149="Detroit",Detroit!$F$9,IF(B149="Binghamton",Binghamton!$F$9,IF(B149="Hartford",Hartford!$F$9,IF(B149="Stony Brook",'Stony Brook'!$F$9,IF(B149="UMBC",UMBC!$F$9,IF(B149="Vermont",Vermont!$F$9,IF(B149="Duke",Duke!$F$9,IF(B149="Maryland",Maryland!$F$9,IF(B149="North Carolina",'North Carolina'!$F$9,IF(B149="Virginia",Virginia!$F$9,IF(B149="Georgetown",Georgetown!$F$9,IF(B149="Notre Dame",'Notre Dame'!$F$9,IF(B149="Providence",Providence!$F$9,IF(B149="Rutgers",Rutgers!$F$9,IF(B149="St. Johns",'St. Johns'!$F$9,IF(B149="Syracuse",Syracuse!$F$9,IF(B149="Villanova",Villanova!$F$9,IF(B149="Drexel",Drexel!$F$9,IF(B149="Hofstra",Hofstra!$F$9,IF(B149="Penn State",'Penn State'!$F$9,IF(B149="Delaware",Delaware!$F$9,IF(B149="Massachusetts",Massachusetts!$F$9,IF(B149="Bellarmine",Bellarmine!$F$9,IF(B149="Fairfield",Fairfield!$F$9,IF(B149="Hobart",Hobart!$F$9,IF(B149="Loyola",Loyola!$F$9,IF(B149="Ohio State",'Ohio State'!$F$9,IF(B149="Denver",Denver!$F$9,IF(B149="Johns Hopkins",'Johns Hopkins'!$F$9,IF(B149="Mercer",Mercer!$F$9,IF(B149="Michigan",Michigan!$F$9,IF(B149="Brown",Brown!$F$9,IF(B149="Cornell",Cornell!$F$9,IF(B149="Dartmouth",Dartmouth!$F$9,IF(B149="Harvard",Harvard!$F$9,IF(B149="Pennsylvania",Pennsylvania!$F$9,IF(B149="Princeton",Princeton!$F$9,IF(B149="Yale",Yale!$F$9,IF(B149="Canisius",Canisius!$F$9,IF(B149="Jacksonville",Jacksonville!$F$9,IF(B149="Manhattan",Manhattan!$F$9,IF(B149="Marist",Marist!$F$9,IF(B149="St. Josephs",'St. Josephs'!$F$9,IF(B149="Siena",Siena!$F$9,IF(B149="VMI",VMI!$F$9,IF(B149="Bryant",Bryant!$F$9,IF(B149="Mt. St. Marys",'Mount St. Marys'!$F$9,IF(B149="Quinnipiac",Quinnipiac!$F$9,IF(B149="Robert Morris",'Robert Morris'!$F$9,IF(B149="Sacred Heart",'Sacred Heart'!$F$9,IF(B149="Wagner",Wagner!$F$9,IF(B149="Army",Army!$F$9,IF(B149="Bucknell",Bucknell!$F$9,IF(B149="Colgate",Colgate!$F$9,IF(B149="Towson",Towson!$F$9,IF(B149="Holy Cross",'Holy Cross'!$F$9,IF(B149="Lafayette",Lafayette!$F$9,IF(B149="Lehigh",Lehigh!$F$9,IF(B149="Navy",Navy!$F$9,0)))))))))))))))))))))))))))))))))))))))))))))))))))))))))))))</f>
        <v>346</v>
      </c>
      <c r="L149" s="19">
        <f t="shared" si="16"/>
        <v>5.8458517522023916</v>
      </c>
      <c r="M149">
        <f t="shared" si="17"/>
        <v>164</v>
      </c>
      <c r="N149" s="19">
        <f>'Efficiency Adjustment'!$B$66</f>
        <v>29.429229830436125</v>
      </c>
      <c r="O149" s="19">
        <f>IF(B149="Air Force",'Air Force'!$C$71,IF(B149="Albany",Albany!$C$71,IF(B149="Detroit",Detroit!$C$71,IF(B149="Binghamton",Binghamton!$C$71,IF(B149="Hartford",Hartford!$C$71,IF(B149="Stony Brook",'Stony Brook'!$C$71,IF(B149="UMBC",UMBC!$C$71,IF(B149="Vermont",Vermont!$C$71,IF(B149="Duke",Duke!$C$71,IF(B149="Maryland",Maryland!$C$71,IF(B149="North Carolina",'North Carolina'!$C$71,IF(B149="Virginia",Virginia!$C$71,IF(B149="Georgetown",Georgetown!$C$71,IF(B149="Notre Dame",'Notre Dame'!$C$71,IF(B149="Providence",Providence!$C$71,IF(B149="Rutgers",Rutgers!$C$71,IF(B149="St. Johns",'St. Johns'!$C$71,IF(B149="Syracuse",Syracuse!$C$71,IF(B149="Villanova",Villanova!$C$71,IF(B149="Drexel",Drexel!$C$71,IF(B149="Hofstra",Hofstra!$C$71,IF(B149="Penn State",'Penn State'!$C$71,IF(B149="Delaware",Delaware!$C$71,IF(B149="Massachusetts",Massachusetts!$C$71,IF(B149="Bellarmine",Bellarmine!$C$71,IF(B149="Fairfield",Fairfield!$C$71,IF(B149="Hobart",Hobart!$C$71,IF(B149="Loyola",Loyola!$C$71,IF(B149="Ohio State",'Ohio State'!$C$71,IF(B149="Denver",Denver!$C$71,IF(B149="Johns Hopkins",'Johns Hopkins'!$C$71,IF(B149="Mercer",Mercer!$C$71,IF(B149="Michigan",Michigan!$C$71,IF(B149="Brown",Brown!$C$71,IF(B149="Cornell",Cornell!$C$71,IF(B149="Dartmouth",Dartmouth!$C$71,IF(B149="Harvard",Harvard!$C$71,IF(B149="Pennsylvania",Pennsylvania!$C$71,IF(B149="Princeton",Princeton!$C$71,IF(B149="Yale",Yale!$C$71,IF(B149="Canisius",Canisius!$C$71,IF(B149="Jacksonville",Jacksonville!$C$71,IF(B149="Manhattan",Manhattan!$C$71,IF(B149="Marist",Marist!$C$71,IF(B149="St. Josephs",'St. Josephs'!$C$71,IF(B149="Siena",Siena!$C$71,IF(B149="VMI",VMI!$C$71,IF(B149="Bryant",Bryant!$C$71,IF(B149="Mt. St. Marys",'Mount St. Marys'!$C$71,IF(B149="Quinnipiac",Quinnipiac!$C$71,IF(B149="Robert Morris",'Robert Morris'!$C$71,IF(B149="Sacred Heart",'Sacred Heart'!$C$71,IF(B149="Wagner",Wagner!$C$71,IF(B149="Army",Army!$C$71,IF(B149="Bucknell",Bucknell!$C$71,IF(B149="Colgate",Colgate!$C$71,IF(B149="Towson",Towson!$C$71,IF(B149="Holy Cross",'Holy Cross'!$C$71,IF(B149="Lafayette",Lafayette!$C$71,IF(B149="Lehigh",Lehigh!$C$71,IF(B149="Navy",Navy!$C$71,0)))))))))))))))))))))))))))))))))))))))))))))))))))))))))))))</f>
        <v>27.644491202480605</v>
      </c>
    </row>
    <row r="150" spans="1:15">
      <c r="A150" t="s">
        <v>365</v>
      </c>
      <c r="B150" t="s">
        <v>4</v>
      </c>
      <c r="C150" t="s">
        <v>434</v>
      </c>
      <c r="D150">
        <v>9</v>
      </c>
      <c r="E150">
        <v>13</v>
      </c>
      <c r="F150">
        <v>22</v>
      </c>
      <c r="G150" s="44">
        <f t="shared" si="12"/>
        <v>2.6706231454005933</v>
      </c>
      <c r="H150" s="44">
        <f t="shared" si="13"/>
        <v>3.857566765578635</v>
      </c>
      <c r="I150" s="44">
        <f t="shared" si="14"/>
        <v>6.5281899109792292</v>
      </c>
      <c r="J150">
        <f t="shared" si="15"/>
        <v>125</v>
      </c>
      <c r="K150">
        <f>IF(B150="Air Force",'Air Force'!$F$9,IF(B150="Albany",Albany!$F$9,IF(B150="Detroit",Detroit!$F$9,IF(B150="Binghamton",Binghamton!$F$9,IF(B150="Hartford",Hartford!$F$9,IF(B150="Stony Brook",'Stony Brook'!$F$9,IF(B150="UMBC",UMBC!$F$9,IF(B150="Vermont",Vermont!$F$9,IF(B150="Duke",Duke!$F$9,IF(B150="Maryland",Maryland!$F$9,IF(B150="North Carolina",'North Carolina'!$F$9,IF(B150="Virginia",Virginia!$F$9,IF(B150="Georgetown",Georgetown!$F$9,IF(B150="Notre Dame",'Notre Dame'!$F$9,IF(B150="Providence",Providence!$F$9,IF(B150="Rutgers",Rutgers!$F$9,IF(B150="St. Johns",'St. Johns'!$F$9,IF(B150="Syracuse",Syracuse!$F$9,IF(B150="Villanova",Villanova!$F$9,IF(B150="Drexel",Drexel!$F$9,IF(B150="Hofstra",Hofstra!$F$9,IF(B150="Penn State",'Penn State'!$F$9,IF(B150="Delaware",Delaware!$F$9,IF(B150="Massachusetts",Massachusetts!$F$9,IF(B150="Bellarmine",Bellarmine!$F$9,IF(B150="Fairfield",Fairfield!$F$9,IF(B150="Hobart",Hobart!$F$9,IF(B150="Loyola",Loyola!$F$9,IF(B150="Ohio State",'Ohio State'!$F$9,IF(B150="Denver",Denver!$F$9,IF(B150="Johns Hopkins",'Johns Hopkins'!$F$9,IF(B150="Mercer",Mercer!$F$9,IF(B150="Michigan",Michigan!$F$9,IF(B150="Brown",Brown!$F$9,IF(B150="Cornell",Cornell!$F$9,IF(B150="Dartmouth",Dartmouth!$F$9,IF(B150="Harvard",Harvard!$F$9,IF(B150="Pennsylvania",Pennsylvania!$F$9,IF(B150="Princeton",Princeton!$F$9,IF(B150="Yale",Yale!$F$9,IF(B150="Canisius",Canisius!$F$9,IF(B150="Jacksonville",Jacksonville!$F$9,IF(B150="Manhattan",Manhattan!$F$9,IF(B150="Marist",Marist!$F$9,IF(B150="St. Josephs",'St. Josephs'!$F$9,IF(B150="Siena",Siena!$F$9,IF(B150="VMI",VMI!$F$9,IF(B150="Bryant",Bryant!$F$9,IF(B150="Mt. St. Marys",'Mount St. Marys'!$F$9,IF(B150="Quinnipiac",Quinnipiac!$F$9,IF(B150="Robert Morris",'Robert Morris'!$F$9,IF(B150="Sacred Heart",'Sacred Heart'!$F$9,IF(B150="Wagner",Wagner!$F$9,IF(B150="Army",Army!$F$9,IF(B150="Bucknell",Bucknell!$F$9,IF(B150="Colgate",Colgate!$F$9,IF(B150="Towson",Towson!$F$9,IF(B150="Holy Cross",'Holy Cross'!$F$9,IF(B150="Lafayette",Lafayette!$F$9,IF(B150="Lehigh",Lehigh!$F$9,IF(B150="Navy",Navy!$F$9,0)))))))))))))))))))))))))))))))))))))))))))))))))))))))))))))</f>
        <v>337</v>
      </c>
      <c r="L150" s="19">
        <f t="shared" si="16"/>
        <v>6.2923342602980386</v>
      </c>
      <c r="M150">
        <f t="shared" si="17"/>
        <v>142</v>
      </c>
      <c r="N150" s="19">
        <f>'Efficiency Adjustment'!$B$66</f>
        <v>29.429229830436125</v>
      </c>
      <c r="O150" s="19">
        <f>IF(B150="Air Force",'Air Force'!$C$71,IF(B150="Albany",Albany!$C$71,IF(B150="Detroit",Detroit!$C$71,IF(B150="Binghamton",Binghamton!$C$71,IF(B150="Hartford",Hartford!$C$71,IF(B150="Stony Brook",'Stony Brook'!$C$71,IF(B150="UMBC",UMBC!$C$71,IF(B150="Vermont",Vermont!$C$71,IF(B150="Duke",Duke!$C$71,IF(B150="Maryland",Maryland!$C$71,IF(B150="North Carolina",'North Carolina'!$C$71,IF(B150="Virginia",Virginia!$C$71,IF(B150="Georgetown",Georgetown!$C$71,IF(B150="Notre Dame",'Notre Dame'!$C$71,IF(B150="Providence",Providence!$C$71,IF(B150="Rutgers",Rutgers!$C$71,IF(B150="St. Johns",'St. Johns'!$C$71,IF(B150="Syracuse",Syracuse!$C$71,IF(B150="Villanova",Villanova!$C$71,IF(B150="Drexel",Drexel!$C$71,IF(B150="Hofstra",Hofstra!$C$71,IF(B150="Penn State",'Penn State'!$C$71,IF(B150="Delaware",Delaware!$C$71,IF(B150="Massachusetts",Massachusetts!$C$71,IF(B150="Bellarmine",Bellarmine!$C$71,IF(B150="Fairfield",Fairfield!$C$71,IF(B150="Hobart",Hobart!$C$71,IF(B150="Loyola",Loyola!$C$71,IF(B150="Ohio State",'Ohio State'!$C$71,IF(B150="Denver",Denver!$C$71,IF(B150="Johns Hopkins",'Johns Hopkins'!$C$71,IF(B150="Mercer",Mercer!$C$71,IF(B150="Michigan",Michigan!$C$71,IF(B150="Brown",Brown!$C$71,IF(B150="Cornell",Cornell!$C$71,IF(B150="Dartmouth",Dartmouth!$C$71,IF(B150="Harvard",Harvard!$C$71,IF(B150="Pennsylvania",Pennsylvania!$C$71,IF(B150="Princeton",Princeton!$C$71,IF(B150="Yale",Yale!$C$71,IF(B150="Canisius",Canisius!$C$71,IF(B150="Jacksonville",Jacksonville!$C$71,IF(B150="Manhattan",Manhattan!$C$71,IF(B150="Marist",Marist!$C$71,IF(B150="St. Josephs",'St. Josephs'!$C$71,IF(B150="Siena",Siena!$C$71,IF(B150="VMI",VMI!$C$71,IF(B150="Bryant",Bryant!$C$71,IF(B150="Mt. St. Marys",'Mount St. Marys'!$C$71,IF(B150="Quinnipiac",Quinnipiac!$C$71,IF(B150="Robert Morris",'Robert Morris'!$C$71,IF(B150="Sacred Heart",'Sacred Heart'!$C$71,IF(B150="Wagner",Wagner!$C$71,IF(B150="Army",Army!$C$71,IF(B150="Bucknell",Bucknell!$C$71,IF(B150="Colgate",Colgate!$C$71,IF(B150="Towson",Towson!$C$71,IF(B150="Holy Cross",'Holy Cross'!$C$71,IF(B150="Lafayette",Lafayette!$C$71,IF(B150="Lehigh",Lehigh!$C$71,IF(B150="Navy",Navy!$C$71,0)))))))))))))))))))))))))))))))))))))))))))))))))))))))))))))</f>
        <v>30.532326052532731</v>
      </c>
    </row>
    <row r="151" spans="1:15">
      <c r="A151" t="s">
        <v>475</v>
      </c>
      <c r="B151" t="s">
        <v>22</v>
      </c>
      <c r="C151" t="s">
        <v>436</v>
      </c>
      <c r="D151">
        <v>14</v>
      </c>
      <c r="E151">
        <v>6</v>
      </c>
      <c r="F151">
        <v>20</v>
      </c>
      <c r="G151" s="44">
        <f t="shared" si="12"/>
        <v>4.2682926829268295</v>
      </c>
      <c r="H151" s="44">
        <f t="shared" si="13"/>
        <v>1.8292682926829267</v>
      </c>
      <c r="I151" s="44">
        <f t="shared" si="14"/>
        <v>6.0975609756097562</v>
      </c>
      <c r="J151">
        <f t="shared" si="15"/>
        <v>151</v>
      </c>
      <c r="K151">
        <f>IF(B151="Air Force",'Air Force'!$F$9,IF(B151="Albany",Albany!$F$9,IF(B151="Detroit",Detroit!$F$9,IF(B151="Binghamton",Binghamton!$F$9,IF(B151="Hartford",Hartford!$F$9,IF(B151="Stony Brook",'Stony Brook'!$F$9,IF(B151="UMBC",UMBC!$F$9,IF(B151="Vermont",Vermont!$F$9,IF(B151="Duke",Duke!$F$9,IF(B151="Maryland",Maryland!$F$9,IF(B151="North Carolina",'North Carolina'!$F$9,IF(B151="Virginia",Virginia!$F$9,IF(B151="Georgetown",Georgetown!$F$9,IF(B151="Notre Dame",'Notre Dame'!$F$9,IF(B151="Providence",Providence!$F$9,IF(B151="Rutgers",Rutgers!$F$9,IF(B151="St. Johns",'St. Johns'!$F$9,IF(B151="Syracuse",Syracuse!$F$9,IF(B151="Villanova",Villanova!$F$9,IF(B151="Drexel",Drexel!$F$9,IF(B151="Hofstra",Hofstra!$F$9,IF(B151="Penn State",'Penn State'!$F$9,IF(B151="Delaware",Delaware!$F$9,IF(B151="Massachusetts",Massachusetts!$F$9,IF(B151="Bellarmine",Bellarmine!$F$9,IF(B151="Fairfield",Fairfield!$F$9,IF(B151="Hobart",Hobart!$F$9,IF(B151="Loyola",Loyola!$F$9,IF(B151="Ohio State",'Ohio State'!$F$9,IF(B151="Denver",Denver!$F$9,IF(B151="Johns Hopkins",'Johns Hopkins'!$F$9,IF(B151="Mercer",Mercer!$F$9,IF(B151="Michigan",Michigan!$F$9,IF(B151="Brown",Brown!$F$9,IF(B151="Cornell",Cornell!$F$9,IF(B151="Dartmouth",Dartmouth!$F$9,IF(B151="Harvard",Harvard!$F$9,IF(B151="Pennsylvania",Pennsylvania!$F$9,IF(B151="Princeton",Princeton!$F$9,IF(B151="Yale",Yale!$F$9,IF(B151="Canisius",Canisius!$F$9,IF(B151="Jacksonville",Jacksonville!$F$9,IF(B151="Manhattan",Manhattan!$F$9,IF(B151="Marist",Marist!$F$9,IF(B151="St. Josephs",'St. Josephs'!$F$9,IF(B151="Siena",Siena!$F$9,IF(B151="VMI",VMI!$F$9,IF(B151="Bryant",Bryant!$F$9,IF(B151="Mt. St. Marys",'Mount St. Marys'!$F$9,IF(B151="Quinnipiac",Quinnipiac!$F$9,IF(B151="Robert Morris",'Robert Morris'!$F$9,IF(B151="Sacred Heart",'Sacred Heart'!$F$9,IF(B151="Wagner",Wagner!$F$9,IF(B151="Army",Army!$F$9,IF(B151="Bucknell",Bucknell!$F$9,IF(B151="Colgate",Colgate!$F$9,IF(B151="Towson",Towson!$F$9,IF(B151="Holy Cross",'Holy Cross'!$F$9,IF(B151="Lafayette",Lafayette!$F$9,IF(B151="Lehigh",Lehigh!$F$9,IF(B151="Navy",Navy!$F$9,0)))))))))))))))))))))))))))))))))))))))))))))))))))))))))))))</f>
        <v>328</v>
      </c>
      <c r="L151" s="19">
        <f t="shared" si="16"/>
        <v>6.3920849686802432</v>
      </c>
      <c r="M151">
        <f t="shared" si="17"/>
        <v>139</v>
      </c>
      <c r="N151" s="19">
        <f>'Efficiency Adjustment'!$B$66</f>
        <v>29.429229830436125</v>
      </c>
      <c r="O151" s="19">
        <f>IF(B151="Air Force",'Air Force'!$C$71,IF(B151="Albany",Albany!$C$71,IF(B151="Detroit",Detroit!$C$71,IF(B151="Binghamton",Binghamton!$C$71,IF(B151="Hartford",Hartford!$C$71,IF(B151="Stony Brook",'Stony Brook'!$C$71,IF(B151="UMBC",UMBC!$C$71,IF(B151="Vermont",Vermont!$C$71,IF(B151="Duke",Duke!$C$71,IF(B151="Maryland",Maryland!$C$71,IF(B151="North Carolina",'North Carolina'!$C$71,IF(B151="Virginia",Virginia!$C$71,IF(B151="Georgetown",Georgetown!$C$71,IF(B151="Notre Dame",'Notre Dame'!$C$71,IF(B151="Providence",Providence!$C$71,IF(B151="Rutgers",Rutgers!$C$71,IF(B151="St. Johns",'St. Johns'!$C$71,IF(B151="Syracuse",Syracuse!$C$71,IF(B151="Villanova",Villanova!$C$71,IF(B151="Drexel",Drexel!$C$71,IF(B151="Hofstra",Hofstra!$C$71,IF(B151="Penn State",'Penn State'!$C$71,IF(B151="Delaware",Delaware!$C$71,IF(B151="Massachusetts",Massachusetts!$C$71,IF(B151="Bellarmine",Bellarmine!$C$71,IF(B151="Fairfield",Fairfield!$C$71,IF(B151="Hobart",Hobart!$C$71,IF(B151="Loyola",Loyola!$C$71,IF(B151="Ohio State",'Ohio State'!$C$71,IF(B151="Denver",Denver!$C$71,IF(B151="Johns Hopkins",'Johns Hopkins'!$C$71,IF(B151="Mercer",Mercer!$C$71,IF(B151="Michigan",Michigan!$C$71,IF(B151="Brown",Brown!$C$71,IF(B151="Cornell",Cornell!$C$71,IF(B151="Dartmouth",Dartmouth!$C$71,IF(B151="Harvard",Harvard!$C$71,IF(B151="Pennsylvania",Pennsylvania!$C$71,IF(B151="Princeton",Princeton!$C$71,IF(B151="Yale",Yale!$C$71,IF(B151="Canisius",Canisius!$C$71,IF(B151="Jacksonville",Jacksonville!$C$71,IF(B151="Manhattan",Manhattan!$C$71,IF(B151="Marist",Marist!$C$71,IF(B151="St. Josephs",'St. Josephs'!$C$71,IF(B151="Siena",Siena!$C$71,IF(B151="VMI",VMI!$C$71,IF(B151="Bryant",Bryant!$C$71,IF(B151="Mt. St. Marys",'Mount St. Marys'!$C$71,IF(B151="Quinnipiac",Quinnipiac!$C$71,IF(B151="Robert Morris",'Robert Morris'!$C$71,IF(B151="Sacred Heart",'Sacred Heart'!$C$71,IF(B151="Wagner",Wagner!$C$71,IF(B151="Army",Army!$C$71,IF(B151="Bucknell",Bucknell!$C$71,IF(B151="Colgate",Colgate!$C$71,IF(B151="Towson",Towson!$C$71,IF(B151="Holy Cross",'Holy Cross'!$C$71,IF(B151="Lafayette",Lafayette!$C$71,IF(B151="Lehigh",Lehigh!$C$71,IF(B151="Navy",Navy!$C$71,0)))))))))))))))))))))))))))))))))))))))))))))))))))))))))))))</f>
        <v>28.073238111753025</v>
      </c>
    </row>
    <row r="152" spans="1:15">
      <c r="A152" t="s">
        <v>327</v>
      </c>
      <c r="B152" t="s">
        <v>42</v>
      </c>
      <c r="C152" t="s">
        <v>435</v>
      </c>
      <c r="D152">
        <v>12</v>
      </c>
      <c r="E152">
        <v>6</v>
      </c>
      <c r="F152">
        <v>18</v>
      </c>
      <c r="G152" s="44">
        <f t="shared" si="12"/>
        <v>4.0268456375838921</v>
      </c>
      <c r="H152" s="44">
        <f t="shared" si="13"/>
        <v>2.0134228187919461</v>
      </c>
      <c r="I152" s="44">
        <f t="shared" si="14"/>
        <v>6.0402684563758395</v>
      </c>
      <c r="J152">
        <f t="shared" si="15"/>
        <v>155</v>
      </c>
      <c r="K152">
        <f>IF(B152="Air Force",'Air Force'!$F$9,IF(B152="Albany",Albany!$F$9,IF(B152="Detroit",Detroit!$F$9,IF(B152="Binghamton",Binghamton!$F$9,IF(B152="Hartford",Hartford!$F$9,IF(B152="Stony Brook",'Stony Brook'!$F$9,IF(B152="UMBC",UMBC!$F$9,IF(B152="Vermont",Vermont!$F$9,IF(B152="Duke",Duke!$F$9,IF(B152="Maryland",Maryland!$F$9,IF(B152="North Carolina",'North Carolina'!$F$9,IF(B152="Virginia",Virginia!$F$9,IF(B152="Georgetown",Georgetown!$F$9,IF(B152="Notre Dame",'Notre Dame'!$F$9,IF(B152="Providence",Providence!$F$9,IF(B152="Rutgers",Rutgers!$F$9,IF(B152="St. Johns",'St. Johns'!$F$9,IF(B152="Syracuse",Syracuse!$F$9,IF(B152="Villanova",Villanova!$F$9,IF(B152="Drexel",Drexel!$F$9,IF(B152="Hofstra",Hofstra!$F$9,IF(B152="Penn State",'Penn State'!$F$9,IF(B152="Delaware",Delaware!$F$9,IF(B152="Massachusetts",Massachusetts!$F$9,IF(B152="Bellarmine",Bellarmine!$F$9,IF(B152="Fairfield",Fairfield!$F$9,IF(B152="Hobart",Hobart!$F$9,IF(B152="Loyola",Loyola!$F$9,IF(B152="Ohio State",'Ohio State'!$F$9,IF(B152="Denver",Denver!$F$9,IF(B152="Johns Hopkins",'Johns Hopkins'!$F$9,IF(B152="Mercer",Mercer!$F$9,IF(B152="Michigan",Michigan!$F$9,IF(B152="Brown",Brown!$F$9,IF(B152="Cornell",Cornell!$F$9,IF(B152="Dartmouth",Dartmouth!$F$9,IF(B152="Harvard",Harvard!$F$9,IF(B152="Pennsylvania",Pennsylvania!$F$9,IF(B152="Princeton",Princeton!$F$9,IF(B152="Yale",Yale!$F$9,IF(B152="Canisius",Canisius!$F$9,IF(B152="Jacksonville",Jacksonville!$F$9,IF(B152="Manhattan",Manhattan!$F$9,IF(B152="Marist",Marist!$F$9,IF(B152="St. Josephs",'St. Josephs'!$F$9,IF(B152="Siena",Siena!$F$9,IF(B152="VMI",VMI!$F$9,IF(B152="Bryant",Bryant!$F$9,IF(B152="Mt. St. Marys",'Mount St. Marys'!$F$9,IF(B152="Quinnipiac",Quinnipiac!$F$9,IF(B152="Robert Morris",'Robert Morris'!$F$9,IF(B152="Sacred Heart",'Sacred Heart'!$F$9,IF(B152="Wagner",Wagner!$F$9,IF(B152="Army",Army!$F$9,IF(B152="Bucknell",Bucknell!$F$9,IF(B152="Colgate",Colgate!$F$9,IF(B152="Towson",Towson!$F$9,IF(B152="Holy Cross",'Holy Cross'!$F$9,IF(B152="Lafayette",Lafayette!$F$9,IF(B152="Lehigh",Lehigh!$F$9,IF(B152="Navy",Navy!$F$9,0)))))))))))))))))))))))))))))))))))))))))))))))))))))))))))))</f>
        <v>298</v>
      </c>
      <c r="L152" s="19">
        <f t="shared" si="16"/>
        <v>6.2402030272904359</v>
      </c>
      <c r="M152">
        <f t="shared" si="17"/>
        <v>143</v>
      </c>
      <c r="N152" s="19">
        <f>'Efficiency Adjustment'!$B$66</f>
        <v>29.429229830436125</v>
      </c>
      <c r="O152" s="19">
        <f>IF(B152="Air Force",'Air Force'!$C$71,IF(B152="Albany",Albany!$C$71,IF(B152="Detroit",Detroit!$C$71,IF(B152="Binghamton",Binghamton!$C$71,IF(B152="Hartford",Hartford!$C$71,IF(B152="Stony Brook",'Stony Brook'!$C$71,IF(B152="UMBC",UMBC!$C$71,IF(B152="Vermont",Vermont!$C$71,IF(B152="Duke",Duke!$C$71,IF(B152="Maryland",Maryland!$C$71,IF(B152="North Carolina",'North Carolina'!$C$71,IF(B152="Virginia",Virginia!$C$71,IF(B152="Georgetown",Georgetown!$C$71,IF(B152="Notre Dame",'Notre Dame'!$C$71,IF(B152="Providence",Providence!$C$71,IF(B152="Rutgers",Rutgers!$C$71,IF(B152="St. Johns",'St. Johns'!$C$71,IF(B152="Syracuse",Syracuse!$C$71,IF(B152="Villanova",Villanova!$C$71,IF(B152="Drexel",Drexel!$C$71,IF(B152="Hofstra",Hofstra!$C$71,IF(B152="Penn State",'Penn State'!$C$71,IF(B152="Delaware",Delaware!$C$71,IF(B152="Massachusetts",Massachusetts!$C$71,IF(B152="Bellarmine",Bellarmine!$C$71,IF(B152="Fairfield",Fairfield!$C$71,IF(B152="Hobart",Hobart!$C$71,IF(B152="Loyola",Loyola!$C$71,IF(B152="Ohio State",'Ohio State'!$C$71,IF(B152="Denver",Denver!$C$71,IF(B152="Johns Hopkins",'Johns Hopkins'!$C$71,IF(B152="Mercer",Mercer!$C$71,IF(B152="Michigan",Michigan!$C$71,IF(B152="Brown",Brown!$C$71,IF(B152="Cornell",Cornell!$C$71,IF(B152="Dartmouth",Dartmouth!$C$71,IF(B152="Harvard",Harvard!$C$71,IF(B152="Pennsylvania",Pennsylvania!$C$71,IF(B152="Princeton",Princeton!$C$71,IF(B152="Yale",Yale!$C$71,IF(B152="Canisius",Canisius!$C$71,IF(B152="Jacksonville",Jacksonville!$C$71,IF(B152="Manhattan",Manhattan!$C$71,IF(B152="Marist",Marist!$C$71,IF(B152="St. Josephs",'St. Josephs'!$C$71,IF(B152="Siena",Siena!$C$71,IF(B152="VMI",VMI!$C$71,IF(B152="Bryant",Bryant!$C$71,IF(B152="Mt. St. Marys",'Mount St. Marys'!$C$71,IF(B152="Quinnipiac",Quinnipiac!$C$71,IF(B152="Robert Morris",'Robert Morris'!$C$71,IF(B152="Sacred Heart",'Sacred Heart'!$C$71,IF(B152="Wagner",Wagner!$C$71,IF(B152="Army",Army!$C$71,IF(B152="Bucknell",Bucknell!$C$71,IF(B152="Colgate",Colgate!$C$71,IF(B152="Towson",Towson!$C$71,IF(B152="Holy Cross",'Holy Cross'!$C$71,IF(B152="Lafayette",Lafayette!$C$71,IF(B152="Lehigh",Lehigh!$C$71,IF(B152="Navy",Navy!$C$71,0)))))))))))))))))))))))))))))))))))))))))))))))))))))))))))))</f>
        <v>28.486324541495527</v>
      </c>
    </row>
    <row r="153" spans="1:15">
      <c r="A153" t="s">
        <v>363</v>
      </c>
      <c r="B153" t="s">
        <v>3</v>
      </c>
      <c r="C153" t="s">
        <v>437</v>
      </c>
      <c r="D153">
        <v>17</v>
      </c>
      <c r="E153">
        <v>2</v>
      </c>
      <c r="F153">
        <v>19</v>
      </c>
      <c r="G153" s="44">
        <f t="shared" si="12"/>
        <v>5.5374592833876219</v>
      </c>
      <c r="H153" s="44">
        <f t="shared" si="13"/>
        <v>0.65146579804560267</v>
      </c>
      <c r="I153" s="44">
        <f t="shared" si="14"/>
        <v>6.1889250814332248</v>
      </c>
      <c r="J153">
        <f t="shared" si="15"/>
        <v>148</v>
      </c>
      <c r="K153">
        <f>IF(B153="Air Force",'Air Force'!$F$9,IF(B153="Albany",Albany!$F$9,IF(B153="Detroit",Detroit!$F$9,IF(B153="Binghamton",Binghamton!$F$9,IF(B153="Hartford",Hartford!$F$9,IF(B153="Stony Brook",'Stony Brook'!$F$9,IF(B153="UMBC",UMBC!$F$9,IF(B153="Vermont",Vermont!$F$9,IF(B153="Duke",Duke!$F$9,IF(B153="Maryland",Maryland!$F$9,IF(B153="North Carolina",'North Carolina'!$F$9,IF(B153="Virginia",Virginia!$F$9,IF(B153="Georgetown",Georgetown!$F$9,IF(B153="Notre Dame",'Notre Dame'!$F$9,IF(B153="Providence",Providence!$F$9,IF(B153="Rutgers",Rutgers!$F$9,IF(B153="St. Johns",'St. Johns'!$F$9,IF(B153="Syracuse",Syracuse!$F$9,IF(B153="Villanova",Villanova!$F$9,IF(B153="Drexel",Drexel!$F$9,IF(B153="Hofstra",Hofstra!$F$9,IF(B153="Penn State",'Penn State'!$F$9,IF(B153="Delaware",Delaware!$F$9,IF(B153="Massachusetts",Massachusetts!$F$9,IF(B153="Bellarmine",Bellarmine!$F$9,IF(B153="Fairfield",Fairfield!$F$9,IF(B153="Hobart",Hobart!$F$9,IF(B153="Loyola",Loyola!$F$9,IF(B153="Ohio State",'Ohio State'!$F$9,IF(B153="Denver",Denver!$F$9,IF(B153="Johns Hopkins",'Johns Hopkins'!$F$9,IF(B153="Mercer",Mercer!$F$9,IF(B153="Michigan",Michigan!$F$9,IF(B153="Brown",Brown!$F$9,IF(B153="Cornell",Cornell!$F$9,IF(B153="Dartmouth",Dartmouth!$F$9,IF(B153="Harvard",Harvard!$F$9,IF(B153="Pennsylvania",Pennsylvania!$F$9,IF(B153="Princeton",Princeton!$F$9,IF(B153="Yale",Yale!$F$9,IF(B153="Canisius",Canisius!$F$9,IF(B153="Jacksonville",Jacksonville!$F$9,IF(B153="Manhattan",Manhattan!$F$9,IF(B153="Marist",Marist!$F$9,IF(B153="St. Josephs",'St. Josephs'!$F$9,IF(B153="Siena",Siena!$F$9,IF(B153="VMI",VMI!$F$9,IF(B153="Bryant",Bryant!$F$9,IF(B153="Mt. St. Marys",'Mount St. Marys'!$F$9,IF(B153="Quinnipiac",Quinnipiac!$F$9,IF(B153="Robert Morris",'Robert Morris'!$F$9,IF(B153="Sacred Heart",'Sacred Heart'!$F$9,IF(B153="Wagner",Wagner!$F$9,IF(B153="Army",Army!$F$9,IF(B153="Bucknell",Bucknell!$F$9,IF(B153="Colgate",Colgate!$F$9,IF(B153="Towson",Towson!$F$9,IF(B153="Holy Cross",'Holy Cross'!$F$9,IF(B153="Lafayette",Lafayette!$F$9,IF(B153="Lehigh",Lehigh!$F$9,IF(B153="Navy",Navy!$F$9,0)))))))))))))))))))))))))))))))))))))))))))))))))))))))))))))</f>
        <v>307</v>
      </c>
      <c r="L153" s="19">
        <f t="shared" si="16"/>
        <v>6.2147311160207011</v>
      </c>
      <c r="M153">
        <f t="shared" si="17"/>
        <v>144</v>
      </c>
      <c r="N153" s="19">
        <f>'Efficiency Adjustment'!$B$66</f>
        <v>29.429229830436125</v>
      </c>
      <c r="O153" s="19">
        <f>IF(B153="Air Force",'Air Force'!$C$71,IF(B153="Albany",Albany!$C$71,IF(B153="Detroit",Detroit!$C$71,IF(B153="Binghamton",Binghamton!$C$71,IF(B153="Hartford",Hartford!$C$71,IF(B153="Stony Brook",'Stony Brook'!$C$71,IF(B153="UMBC",UMBC!$C$71,IF(B153="Vermont",Vermont!$C$71,IF(B153="Duke",Duke!$C$71,IF(B153="Maryland",Maryland!$C$71,IF(B153="North Carolina",'North Carolina'!$C$71,IF(B153="Virginia",Virginia!$C$71,IF(B153="Georgetown",Georgetown!$C$71,IF(B153="Notre Dame",'Notre Dame'!$C$71,IF(B153="Providence",Providence!$C$71,IF(B153="Rutgers",Rutgers!$C$71,IF(B153="St. Johns",'St. Johns'!$C$71,IF(B153="Syracuse",Syracuse!$C$71,IF(B153="Villanova",Villanova!$C$71,IF(B153="Drexel",Drexel!$C$71,IF(B153="Hofstra",Hofstra!$C$71,IF(B153="Penn State",'Penn State'!$C$71,IF(B153="Delaware",Delaware!$C$71,IF(B153="Massachusetts",Massachusetts!$C$71,IF(B153="Bellarmine",Bellarmine!$C$71,IF(B153="Fairfield",Fairfield!$C$71,IF(B153="Hobart",Hobart!$C$71,IF(B153="Loyola",Loyola!$C$71,IF(B153="Ohio State",'Ohio State'!$C$71,IF(B153="Denver",Denver!$C$71,IF(B153="Johns Hopkins",'Johns Hopkins'!$C$71,IF(B153="Mercer",Mercer!$C$71,IF(B153="Michigan",Michigan!$C$71,IF(B153="Brown",Brown!$C$71,IF(B153="Cornell",Cornell!$C$71,IF(B153="Dartmouth",Dartmouth!$C$71,IF(B153="Harvard",Harvard!$C$71,IF(B153="Pennsylvania",Pennsylvania!$C$71,IF(B153="Princeton",Princeton!$C$71,IF(B153="Yale",Yale!$C$71,IF(B153="Canisius",Canisius!$C$71,IF(B153="Jacksonville",Jacksonville!$C$71,IF(B153="Manhattan",Manhattan!$C$71,IF(B153="Marist",Marist!$C$71,IF(B153="St. Josephs",'St. Josephs'!$C$71,IF(B153="Siena",Siena!$C$71,IF(B153="VMI",VMI!$C$71,IF(B153="Bryant",Bryant!$C$71,IF(B153="Mt. St. Marys",'Mount St. Marys'!$C$71,IF(B153="Quinnipiac",Quinnipiac!$C$71,IF(B153="Robert Morris",'Robert Morris'!$C$71,IF(B153="Sacred Heart",'Sacred Heart'!$C$71,IF(B153="Wagner",Wagner!$C$71,IF(B153="Army",Army!$C$71,IF(B153="Bucknell",Bucknell!$C$71,IF(B153="Colgate",Colgate!$C$71,IF(B153="Towson",Towson!$C$71,IF(B153="Holy Cross",'Holy Cross'!$C$71,IF(B153="Lafayette",Lafayette!$C$71,IF(B153="Lehigh",Lehigh!$C$71,IF(B153="Navy",Navy!$C$71,0)))))))))))))))))))))))))))))))))))))))))))))))))))))))))))))</f>
        <v>29.307027967039453</v>
      </c>
    </row>
    <row r="154" spans="1:15">
      <c r="A154" t="s">
        <v>378</v>
      </c>
      <c r="B154" t="s">
        <v>10</v>
      </c>
      <c r="C154" t="s">
        <v>437</v>
      </c>
      <c r="D154">
        <v>14</v>
      </c>
      <c r="E154">
        <v>5</v>
      </c>
      <c r="F154">
        <v>19</v>
      </c>
      <c r="G154" s="44">
        <f t="shared" si="12"/>
        <v>4.0935672514619883</v>
      </c>
      <c r="H154" s="44">
        <f t="shared" si="13"/>
        <v>1.4619883040935671</v>
      </c>
      <c r="I154" s="44">
        <f t="shared" si="14"/>
        <v>5.5555555555555554</v>
      </c>
      <c r="J154">
        <f t="shared" si="15"/>
        <v>170</v>
      </c>
      <c r="K154">
        <f>IF(B154="Air Force",'Air Force'!$F$9,IF(B154="Albany",Albany!$F$9,IF(B154="Detroit",Detroit!$F$9,IF(B154="Binghamton",Binghamton!$F$9,IF(B154="Hartford",Hartford!$F$9,IF(B154="Stony Brook",'Stony Brook'!$F$9,IF(B154="UMBC",UMBC!$F$9,IF(B154="Vermont",Vermont!$F$9,IF(B154="Duke",Duke!$F$9,IF(B154="Maryland",Maryland!$F$9,IF(B154="North Carolina",'North Carolina'!$F$9,IF(B154="Virginia",Virginia!$F$9,IF(B154="Georgetown",Georgetown!$F$9,IF(B154="Notre Dame",'Notre Dame'!$F$9,IF(B154="Providence",Providence!$F$9,IF(B154="Rutgers",Rutgers!$F$9,IF(B154="St. Johns",'St. Johns'!$F$9,IF(B154="Syracuse",Syracuse!$F$9,IF(B154="Villanova",Villanova!$F$9,IF(B154="Drexel",Drexel!$F$9,IF(B154="Hofstra",Hofstra!$F$9,IF(B154="Penn State",'Penn State'!$F$9,IF(B154="Delaware",Delaware!$F$9,IF(B154="Massachusetts",Massachusetts!$F$9,IF(B154="Bellarmine",Bellarmine!$F$9,IF(B154="Fairfield",Fairfield!$F$9,IF(B154="Hobart",Hobart!$F$9,IF(B154="Loyola",Loyola!$F$9,IF(B154="Ohio State",'Ohio State'!$F$9,IF(B154="Denver",Denver!$F$9,IF(B154="Johns Hopkins",'Johns Hopkins'!$F$9,IF(B154="Mercer",Mercer!$F$9,IF(B154="Michigan",Michigan!$F$9,IF(B154="Brown",Brown!$F$9,IF(B154="Cornell",Cornell!$F$9,IF(B154="Dartmouth",Dartmouth!$F$9,IF(B154="Harvard",Harvard!$F$9,IF(B154="Pennsylvania",Pennsylvania!$F$9,IF(B154="Princeton",Princeton!$F$9,IF(B154="Yale",Yale!$F$9,IF(B154="Canisius",Canisius!$F$9,IF(B154="Jacksonville",Jacksonville!$F$9,IF(B154="Manhattan",Manhattan!$F$9,IF(B154="Marist",Marist!$F$9,IF(B154="St. Josephs",'St. Josephs'!$F$9,IF(B154="Siena",Siena!$F$9,IF(B154="VMI",VMI!$F$9,IF(B154="Bryant",Bryant!$F$9,IF(B154="Mt. St. Marys",'Mount St. Marys'!$F$9,IF(B154="Quinnipiac",Quinnipiac!$F$9,IF(B154="Robert Morris",'Robert Morris'!$F$9,IF(B154="Sacred Heart",'Sacred Heart'!$F$9,IF(B154="Wagner",Wagner!$F$9,IF(B154="Army",Army!$F$9,IF(B154="Bucknell",Bucknell!$F$9,IF(B154="Colgate",Colgate!$F$9,IF(B154="Towson",Towson!$F$9,IF(B154="Holy Cross",'Holy Cross'!$F$9,IF(B154="Lafayette",Lafayette!$F$9,IF(B154="Lehigh",Lehigh!$F$9,IF(B154="Navy",Navy!$F$9,0)))))))))))))))))))))))))))))))))))))))))))))))))))))))))))))</f>
        <v>342</v>
      </c>
      <c r="L154" s="19">
        <f t="shared" si="16"/>
        <v>5.5700598825050562</v>
      </c>
      <c r="M154">
        <f t="shared" si="17"/>
        <v>172</v>
      </c>
      <c r="N154" s="19">
        <f>'Efficiency Adjustment'!$B$66</f>
        <v>29.429229830436125</v>
      </c>
      <c r="O154" s="19">
        <f>IF(B154="Air Force",'Air Force'!$C$71,IF(B154="Albany",Albany!$C$71,IF(B154="Detroit",Detroit!$C$71,IF(B154="Binghamton",Binghamton!$C$71,IF(B154="Hartford",Hartford!$C$71,IF(B154="Stony Brook",'Stony Brook'!$C$71,IF(B154="UMBC",UMBC!$C$71,IF(B154="Vermont",Vermont!$C$71,IF(B154="Duke",Duke!$C$71,IF(B154="Maryland",Maryland!$C$71,IF(B154="North Carolina",'North Carolina'!$C$71,IF(B154="Virginia",Virginia!$C$71,IF(B154="Georgetown",Georgetown!$C$71,IF(B154="Notre Dame",'Notre Dame'!$C$71,IF(B154="Providence",Providence!$C$71,IF(B154="Rutgers",Rutgers!$C$71,IF(B154="St. Johns",'St. Johns'!$C$71,IF(B154="Syracuse",Syracuse!$C$71,IF(B154="Villanova",Villanova!$C$71,IF(B154="Drexel",Drexel!$C$71,IF(B154="Hofstra",Hofstra!$C$71,IF(B154="Penn State",'Penn State'!$C$71,IF(B154="Delaware",Delaware!$C$71,IF(B154="Massachusetts",Massachusetts!$C$71,IF(B154="Bellarmine",Bellarmine!$C$71,IF(B154="Fairfield",Fairfield!$C$71,IF(B154="Hobart",Hobart!$C$71,IF(B154="Loyola",Loyola!$C$71,IF(B154="Ohio State",'Ohio State'!$C$71,IF(B154="Denver",Denver!$C$71,IF(B154="Johns Hopkins",'Johns Hopkins'!$C$71,IF(B154="Mercer",Mercer!$C$71,IF(B154="Michigan",Michigan!$C$71,IF(B154="Brown",Brown!$C$71,IF(B154="Cornell",Cornell!$C$71,IF(B154="Dartmouth",Dartmouth!$C$71,IF(B154="Harvard",Harvard!$C$71,IF(B154="Pennsylvania",Pennsylvania!$C$71,IF(B154="Princeton",Princeton!$C$71,IF(B154="Yale",Yale!$C$71,IF(B154="Canisius",Canisius!$C$71,IF(B154="Jacksonville",Jacksonville!$C$71,IF(B154="Manhattan",Manhattan!$C$71,IF(B154="Marist",Marist!$C$71,IF(B154="St. Josephs",'St. Josephs'!$C$71,IF(B154="Siena",Siena!$C$71,IF(B154="VMI",VMI!$C$71,IF(B154="Bryant",Bryant!$C$71,IF(B154="Mt. St. Marys",'Mount St. Marys'!$C$71,IF(B154="Quinnipiac",Quinnipiac!$C$71,IF(B154="Robert Morris",'Robert Morris'!$C$71,IF(B154="Sacred Heart",'Sacred Heart'!$C$71,IF(B154="Wagner",Wagner!$C$71,IF(B154="Army",Army!$C$71,IF(B154="Bucknell",Bucknell!$C$71,IF(B154="Colgate",Colgate!$C$71,IF(B154="Towson",Towson!$C$71,IF(B154="Holy Cross",'Holy Cross'!$C$71,IF(B154="Lafayette",Lafayette!$C$71,IF(B154="Lehigh",Lehigh!$C$71,IF(B154="Navy",Navy!$C$71,0)))))))))))))))))))))))))))))))))))))))))))))))))))))))))))))</f>
        <v>29.352596691773947</v>
      </c>
    </row>
    <row r="155" spans="1:15">
      <c r="A155" t="s">
        <v>379</v>
      </c>
      <c r="B155" t="s">
        <v>10</v>
      </c>
      <c r="C155" t="s">
        <v>437</v>
      </c>
      <c r="D155">
        <v>10</v>
      </c>
      <c r="E155">
        <v>9</v>
      </c>
      <c r="F155">
        <v>19</v>
      </c>
      <c r="G155" s="44">
        <f t="shared" si="12"/>
        <v>2.9239766081871341</v>
      </c>
      <c r="H155" s="44">
        <f t="shared" si="13"/>
        <v>2.6315789473684208</v>
      </c>
      <c r="I155" s="44">
        <f t="shared" si="14"/>
        <v>5.5555555555555554</v>
      </c>
      <c r="J155">
        <f t="shared" si="15"/>
        <v>170</v>
      </c>
      <c r="K155">
        <f>IF(B155="Air Force",'Air Force'!$F$9,IF(B155="Albany",Albany!$F$9,IF(B155="Detroit",Detroit!$F$9,IF(B155="Binghamton",Binghamton!$F$9,IF(B155="Hartford",Hartford!$F$9,IF(B155="Stony Brook",'Stony Brook'!$F$9,IF(B155="UMBC",UMBC!$F$9,IF(B155="Vermont",Vermont!$F$9,IF(B155="Duke",Duke!$F$9,IF(B155="Maryland",Maryland!$F$9,IF(B155="North Carolina",'North Carolina'!$F$9,IF(B155="Virginia",Virginia!$F$9,IF(B155="Georgetown",Georgetown!$F$9,IF(B155="Notre Dame",'Notre Dame'!$F$9,IF(B155="Providence",Providence!$F$9,IF(B155="Rutgers",Rutgers!$F$9,IF(B155="St. Johns",'St. Johns'!$F$9,IF(B155="Syracuse",Syracuse!$F$9,IF(B155="Villanova",Villanova!$F$9,IF(B155="Drexel",Drexel!$F$9,IF(B155="Hofstra",Hofstra!$F$9,IF(B155="Penn State",'Penn State'!$F$9,IF(B155="Delaware",Delaware!$F$9,IF(B155="Massachusetts",Massachusetts!$F$9,IF(B155="Bellarmine",Bellarmine!$F$9,IF(B155="Fairfield",Fairfield!$F$9,IF(B155="Hobart",Hobart!$F$9,IF(B155="Loyola",Loyola!$F$9,IF(B155="Ohio State",'Ohio State'!$F$9,IF(B155="Denver",Denver!$F$9,IF(B155="Johns Hopkins",'Johns Hopkins'!$F$9,IF(B155="Mercer",Mercer!$F$9,IF(B155="Michigan",Michigan!$F$9,IF(B155="Brown",Brown!$F$9,IF(B155="Cornell",Cornell!$F$9,IF(B155="Dartmouth",Dartmouth!$F$9,IF(B155="Harvard",Harvard!$F$9,IF(B155="Pennsylvania",Pennsylvania!$F$9,IF(B155="Princeton",Princeton!$F$9,IF(B155="Yale",Yale!$F$9,IF(B155="Canisius",Canisius!$F$9,IF(B155="Jacksonville",Jacksonville!$F$9,IF(B155="Manhattan",Manhattan!$F$9,IF(B155="Marist",Marist!$F$9,IF(B155="St. Josephs",'St. Josephs'!$F$9,IF(B155="Siena",Siena!$F$9,IF(B155="VMI",VMI!$F$9,IF(B155="Bryant",Bryant!$F$9,IF(B155="Mt. St. Marys",'Mount St. Marys'!$F$9,IF(B155="Quinnipiac",Quinnipiac!$F$9,IF(B155="Robert Morris",'Robert Morris'!$F$9,IF(B155="Sacred Heart",'Sacred Heart'!$F$9,IF(B155="Wagner",Wagner!$F$9,IF(B155="Army",Army!$F$9,IF(B155="Bucknell",Bucknell!$F$9,IF(B155="Colgate",Colgate!$F$9,IF(B155="Towson",Towson!$F$9,IF(B155="Holy Cross",'Holy Cross'!$F$9,IF(B155="Lafayette",Lafayette!$F$9,IF(B155="Lehigh",Lehigh!$F$9,IF(B155="Navy",Navy!$F$9,0)))))))))))))))))))))))))))))))))))))))))))))))))))))))))))))</f>
        <v>342</v>
      </c>
      <c r="L155" s="19">
        <f t="shared" si="16"/>
        <v>5.5700598825050562</v>
      </c>
      <c r="M155">
        <f t="shared" si="17"/>
        <v>172</v>
      </c>
      <c r="N155" s="19">
        <f>'Efficiency Adjustment'!$B$66</f>
        <v>29.429229830436125</v>
      </c>
      <c r="O155" s="19">
        <f>IF(B155="Air Force",'Air Force'!$C$71,IF(B155="Albany",Albany!$C$71,IF(B155="Detroit",Detroit!$C$71,IF(B155="Binghamton",Binghamton!$C$71,IF(B155="Hartford",Hartford!$C$71,IF(B155="Stony Brook",'Stony Brook'!$C$71,IF(B155="UMBC",UMBC!$C$71,IF(B155="Vermont",Vermont!$C$71,IF(B155="Duke",Duke!$C$71,IF(B155="Maryland",Maryland!$C$71,IF(B155="North Carolina",'North Carolina'!$C$71,IF(B155="Virginia",Virginia!$C$71,IF(B155="Georgetown",Georgetown!$C$71,IF(B155="Notre Dame",'Notre Dame'!$C$71,IF(B155="Providence",Providence!$C$71,IF(B155="Rutgers",Rutgers!$C$71,IF(B155="St. Johns",'St. Johns'!$C$71,IF(B155="Syracuse",Syracuse!$C$71,IF(B155="Villanova",Villanova!$C$71,IF(B155="Drexel",Drexel!$C$71,IF(B155="Hofstra",Hofstra!$C$71,IF(B155="Penn State",'Penn State'!$C$71,IF(B155="Delaware",Delaware!$C$71,IF(B155="Massachusetts",Massachusetts!$C$71,IF(B155="Bellarmine",Bellarmine!$C$71,IF(B155="Fairfield",Fairfield!$C$71,IF(B155="Hobart",Hobart!$C$71,IF(B155="Loyola",Loyola!$C$71,IF(B155="Ohio State",'Ohio State'!$C$71,IF(B155="Denver",Denver!$C$71,IF(B155="Johns Hopkins",'Johns Hopkins'!$C$71,IF(B155="Mercer",Mercer!$C$71,IF(B155="Michigan",Michigan!$C$71,IF(B155="Brown",Brown!$C$71,IF(B155="Cornell",Cornell!$C$71,IF(B155="Dartmouth",Dartmouth!$C$71,IF(B155="Harvard",Harvard!$C$71,IF(B155="Pennsylvania",Pennsylvania!$C$71,IF(B155="Princeton",Princeton!$C$71,IF(B155="Yale",Yale!$C$71,IF(B155="Canisius",Canisius!$C$71,IF(B155="Jacksonville",Jacksonville!$C$71,IF(B155="Manhattan",Manhattan!$C$71,IF(B155="Marist",Marist!$C$71,IF(B155="St. Josephs",'St. Josephs'!$C$71,IF(B155="Siena",Siena!$C$71,IF(B155="VMI",VMI!$C$71,IF(B155="Bryant",Bryant!$C$71,IF(B155="Mt. St. Marys",'Mount St. Marys'!$C$71,IF(B155="Quinnipiac",Quinnipiac!$C$71,IF(B155="Robert Morris",'Robert Morris'!$C$71,IF(B155="Sacred Heart",'Sacred Heart'!$C$71,IF(B155="Wagner",Wagner!$C$71,IF(B155="Army",Army!$C$71,IF(B155="Bucknell",Bucknell!$C$71,IF(B155="Colgate",Colgate!$C$71,IF(B155="Towson",Towson!$C$71,IF(B155="Holy Cross",'Holy Cross'!$C$71,IF(B155="Lafayette",Lafayette!$C$71,IF(B155="Lehigh",Lehigh!$C$71,IF(B155="Navy",Navy!$C$71,0)))))))))))))))))))))))))))))))))))))))))))))))))))))))))))))</f>
        <v>29.352596691773947</v>
      </c>
    </row>
    <row r="156" spans="1:15">
      <c r="A156" t="s">
        <v>405</v>
      </c>
      <c r="B156" t="s">
        <v>188</v>
      </c>
      <c r="C156" t="s">
        <v>435</v>
      </c>
      <c r="D156">
        <v>16</v>
      </c>
      <c r="E156">
        <v>9</v>
      </c>
      <c r="F156">
        <v>25</v>
      </c>
      <c r="G156" s="44">
        <f t="shared" si="12"/>
        <v>3.755868544600939</v>
      </c>
      <c r="H156" s="44">
        <f t="shared" si="13"/>
        <v>2.112676056338028</v>
      </c>
      <c r="I156" s="44">
        <f t="shared" si="14"/>
        <v>5.868544600938967</v>
      </c>
      <c r="J156">
        <f t="shared" si="15"/>
        <v>162</v>
      </c>
      <c r="K156">
        <f>IF(B156="Air Force",'Air Force'!$F$9,IF(B156="Albany",Albany!$F$9,IF(B156="Detroit",Detroit!$F$9,IF(B156="Binghamton",Binghamton!$F$9,IF(B156="Hartford",Hartford!$F$9,IF(B156="Stony Brook",'Stony Brook'!$F$9,IF(B156="UMBC",UMBC!$F$9,IF(B156="Vermont",Vermont!$F$9,IF(B156="Duke",Duke!$F$9,IF(B156="Maryland",Maryland!$F$9,IF(B156="North Carolina",'North Carolina'!$F$9,IF(B156="Virginia",Virginia!$F$9,IF(B156="Georgetown",Georgetown!$F$9,IF(B156="Notre Dame",'Notre Dame'!$F$9,IF(B156="Providence",Providence!$F$9,IF(B156="Rutgers",Rutgers!$F$9,IF(B156="St. Johns",'St. Johns'!$F$9,IF(B156="Syracuse",Syracuse!$F$9,IF(B156="Villanova",Villanova!$F$9,IF(B156="Drexel",Drexel!$F$9,IF(B156="Hofstra",Hofstra!$F$9,IF(B156="Penn State",'Penn State'!$F$9,IF(B156="Delaware",Delaware!$F$9,IF(B156="Massachusetts",Massachusetts!$F$9,IF(B156="Bellarmine",Bellarmine!$F$9,IF(B156="Fairfield",Fairfield!$F$9,IF(B156="Hobart",Hobart!$F$9,IF(B156="Loyola",Loyola!$F$9,IF(B156="Ohio State",'Ohio State'!$F$9,IF(B156="Denver",Denver!$F$9,IF(B156="Johns Hopkins",'Johns Hopkins'!$F$9,IF(B156="Mercer",Mercer!$F$9,IF(B156="Michigan",Michigan!$F$9,IF(B156="Brown",Brown!$F$9,IF(B156="Cornell",Cornell!$F$9,IF(B156="Dartmouth",Dartmouth!$F$9,IF(B156="Harvard",Harvard!$F$9,IF(B156="Pennsylvania",Pennsylvania!$F$9,IF(B156="Princeton",Princeton!$F$9,IF(B156="Yale",Yale!$F$9,IF(B156="Canisius",Canisius!$F$9,IF(B156="Jacksonville",Jacksonville!$F$9,IF(B156="Manhattan",Manhattan!$F$9,IF(B156="Marist",Marist!$F$9,IF(B156="St. Josephs",'St. Josephs'!$F$9,IF(B156="Siena",Siena!$F$9,IF(B156="VMI",VMI!$F$9,IF(B156="Bryant",Bryant!$F$9,IF(B156="Mt. St. Marys",'Mount St. Marys'!$F$9,IF(B156="Quinnipiac",Quinnipiac!$F$9,IF(B156="Robert Morris",'Robert Morris'!$F$9,IF(B156="Sacred Heart",'Sacred Heart'!$F$9,IF(B156="Wagner",Wagner!$F$9,IF(B156="Army",Army!$F$9,IF(B156="Bucknell",Bucknell!$F$9,IF(B156="Colgate",Colgate!$F$9,IF(B156="Towson",Towson!$F$9,IF(B156="Holy Cross",'Holy Cross'!$F$9,IF(B156="Lafayette",Lafayette!$F$9,IF(B156="Lehigh",Lehigh!$F$9,IF(B156="Navy",Navy!$F$9,0)))))))))))))))))))))))))))))))))))))))))))))))))))))))))))))</f>
        <v>426</v>
      </c>
      <c r="L156" s="19">
        <f t="shared" si="16"/>
        <v>5.669798851912252</v>
      </c>
      <c r="M156">
        <f t="shared" si="17"/>
        <v>169</v>
      </c>
      <c r="N156" s="19">
        <f>'Efficiency Adjustment'!$B$66</f>
        <v>29.429229830436125</v>
      </c>
      <c r="O156" s="19">
        <f>IF(B156="Air Force",'Air Force'!$C$71,IF(B156="Albany",Albany!$C$71,IF(B156="Detroit",Detroit!$C$71,IF(B156="Binghamton",Binghamton!$C$71,IF(B156="Hartford",Hartford!$C$71,IF(B156="Stony Brook",'Stony Brook'!$C$71,IF(B156="UMBC",UMBC!$C$71,IF(B156="Vermont",Vermont!$C$71,IF(B156="Duke",Duke!$C$71,IF(B156="Maryland",Maryland!$C$71,IF(B156="North Carolina",'North Carolina'!$C$71,IF(B156="Virginia",Virginia!$C$71,IF(B156="Georgetown",Georgetown!$C$71,IF(B156="Notre Dame",'Notre Dame'!$C$71,IF(B156="Providence",Providence!$C$71,IF(B156="Rutgers",Rutgers!$C$71,IF(B156="St. Johns",'St. Johns'!$C$71,IF(B156="Syracuse",Syracuse!$C$71,IF(B156="Villanova",Villanova!$C$71,IF(B156="Drexel",Drexel!$C$71,IF(B156="Hofstra",Hofstra!$C$71,IF(B156="Penn State",'Penn State'!$C$71,IF(B156="Delaware",Delaware!$C$71,IF(B156="Massachusetts",Massachusetts!$C$71,IF(B156="Bellarmine",Bellarmine!$C$71,IF(B156="Fairfield",Fairfield!$C$71,IF(B156="Hobart",Hobart!$C$71,IF(B156="Loyola",Loyola!$C$71,IF(B156="Ohio State",'Ohio State'!$C$71,IF(B156="Denver",Denver!$C$71,IF(B156="Johns Hopkins",'Johns Hopkins'!$C$71,IF(B156="Mercer",Mercer!$C$71,IF(B156="Michigan",Michigan!$C$71,IF(B156="Brown",Brown!$C$71,IF(B156="Cornell",Cornell!$C$71,IF(B156="Dartmouth",Dartmouth!$C$71,IF(B156="Harvard",Harvard!$C$71,IF(B156="Pennsylvania",Pennsylvania!$C$71,IF(B156="Princeton",Princeton!$C$71,IF(B156="Yale",Yale!$C$71,IF(B156="Canisius",Canisius!$C$71,IF(B156="Jacksonville",Jacksonville!$C$71,IF(B156="Manhattan",Manhattan!$C$71,IF(B156="Marist",Marist!$C$71,IF(B156="St. Josephs",'St. Josephs'!$C$71,IF(B156="Siena",Siena!$C$71,IF(B156="VMI",VMI!$C$71,IF(B156="Bryant",Bryant!$C$71,IF(B156="Mt. St. Marys",'Mount St. Marys'!$C$71,IF(B156="Quinnipiac",Quinnipiac!$C$71,IF(B156="Robert Morris",'Robert Morris'!$C$71,IF(B156="Sacred Heart",'Sacred Heart'!$C$71,IF(B156="Wagner",Wagner!$C$71,IF(B156="Army",Army!$C$71,IF(B156="Bucknell",Bucknell!$C$71,IF(B156="Colgate",Colgate!$C$71,IF(B156="Towson",Towson!$C$71,IF(B156="Holy Cross",'Holy Cross'!$C$71,IF(B156="Lafayette",Lafayette!$C$71,IF(B156="Lehigh",Lehigh!$C$71,IF(B156="Navy",Navy!$C$71,0)))))))))))))))))))))))))))))))))))))))))))))))))))))))))))))</f>
        <v>30.460824509312022</v>
      </c>
    </row>
    <row r="157" spans="1:15">
      <c r="A157" t="s">
        <v>406</v>
      </c>
      <c r="B157" t="s">
        <v>349</v>
      </c>
      <c r="C157" t="s">
        <v>437</v>
      </c>
      <c r="D157">
        <v>15</v>
      </c>
      <c r="E157">
        <v>7</v>
      </c>
      <c r="F157">
        <v>22</v>
      </c>
      <c r="G157" s="44">
        <f t="shared" si="12"/>
        <v>4.0760869565217392</v>
      </c>
      <c r="H157" s="44">
        <f t="shared" si="13"/>
        <v>1.9021739130434785</v>
      </c>
      <c r="I157" s="44">
        <f t="shared" si="14"/>
        <v>5.9782608695652177</v>
      </c>
      <c r="J157">
        <f t="shared" si="15"/>
        <v>158</v>
      </c>
      <c r="K157">
        <f>IF(B157="Air Force",'Air Force'!$F$9,IF(B157="Albany",Albany!$F$9,IF(B157="Detroit",Detroit!$F$9,IF(B157="Binghamton",Binghamton!$F$9,IF(B157="Hartford",Hartford!$F$9,IF(B157="Stony Brook",'Stony Brook'!$F$9,IF(B157="UMBC",UMBC!$F$9,IF(B157="Vermont",Vermont!$F$9,IF(B157="Duke",Duke!$F$9,IF(B157="Maryland",Maryland!$F$9,IF(B157="North Carolina",'North Carolina'!$F$9,IF(B157="Virginia",Virginia!$F$9,IF(B157="Georgetown",Georgetown!$F$9,IF(B157="Notre Dame",'Notre Dame'!$F$9,IF(B157="Providence",Providence!$F$9,IF(B157="Rutgers",Rutgers!$F$9,IF(B157="St. Johns",'St. Johns'!$F$9,IF(B157="Syracuse",Syracuse!$F$9,IF(B157="Villanova",Villanova!$F$9,IF(B157="Drexel",Drexel!$F$9,IF(B157="Hofstra",Hofstra!$F$9,IF(B157="Penn State",'Penn State'!$F$9,IF(B157="Delaware",Delaware!$F$9,IF(B157="Massachusetts",Massachusetts!$F$9,IF(B157="Bellarmine",Bellarmine!$F$9,IF(B157="Fairfield",Fairfield!$F$9,IF(B157="Hobart",Hobart!$F$9,IF(B157="Loyola",Loyola!$F$9,IF(B157="Ohio State",'Ohio State'!$F$9,IF(B157="Denver",Denver!$F$9,IF(B157="Johns Hopkins",'Johns Hopkins'!$F$9,IF(B157="Mercer",Mercer!$F$9,IF(B157="Michigan",Michigan!$F$9,IF(B157="Brown",Brown!$F$9,IF(B157="Cornell",Cornell!$F$9,IF(B157="Dartmouth",Dartmouth!$F$9,IF(B157="Harvard",Harvard!$F$9,IF(B157="Pennsylvania",Pennsylvania!$F$9,IF(B157="Princeton",Princeton!$F$9,IF(B157="Yale",Yale!$F$9,IF(B157="Canisius",Canisius!$F$9,IF(B157="Jacksonville",Jacksonville!$F$9,IF(B157="Manhattan",Manhattan!$F$9,IF(B157="Marist",Marist!$F$9,IF(B157="St. Josephs",'St. Josephs'!$F$9,IF(B157="Siena",Siena!$F$9,IF(B157="VMI",VMI!$F$9,IF(B157="Bryant",Bryant!$F$9,IF(B157="Mt. St. Marys",'Mount St. Marys'!$F$9,IF(B157="Quinnipiac",Quinnipiac!$F$9,IF(B157="Robert Morris",'Robert Morris'!$F$9,IF(B157="Sacred Heart",'Sacred Heart'!$F$9,IF(B157="Wagner",Wagner!$F$9,IF(B157="Army",Army!$F$9,IF(B157="Bucknell",Bucknell!$F$9,IF(B157="Colgate",Colgate!$F$9,IF(B157="Towson",Towson!$F$9,IF(B157="Holy Cross",'Holy Cross'!$F$9,IF(B157="Lafayette",Lafayette!$F$9,IF(B157="Lehigh",Lehigh!$F$9,IF(B157="Navy",Navy!$F$9,0)))))))))))))))))))))))))))))))))))))))))))))))))))))))))))))</f>
        <v>368</v>
      </c>
      <c r="L157" s="19">
        <f t="shared" si="16"/>
        <v>6.1889420994645272</v>
      </c>
      <c r="M157">
        <f t="shared" si="17"/>
        <v>145</v>
      </c>
      <c r="N157" s="19">
        <f>'Efficiency Adjustment'!$B$66</f>
        <v>29.429229830436125</v>
      </c>
      <c r="O157" s="19">
        <f>IF(B157="Air Force",'Air Force'!$C$71,IF(B157="Albany",Albany!$C$71,IF(B157="Detroit",Detroit!$C$71,IF(B157="Binghamton",Binghamton!$C$71,IF(B157="Hartford",Hartford!$C$71,IF(B157="Stony Brook",'Stony Brook'!$C$71,IF(B157="UMBC",UMBC!$C$71,IF(B157="Vermont",Vermont!$C$71,IF(B157="Duke",Duke!$C$71,IF(B157="Maryland",Maryland!$C$71,IF(B157="North Carolina",'North Carolina'!$C$71,IF(B157="Virginia",Virginia!$C$71,IF(B157="Georgetown",Georgetown!$C$71,IF(B157="Notre Dame",'Notre Dame'!$C$71,IF(B157="Providence",Providence!$C$71,IF(B157="Rutgers",Rutgers!$C$71,IF(B157="St. Johns",'St. Johns'!$C$71,IF(B157="Syracuse",Syracuse!$C$71,IF(B157="Villanova",Villanova!$C$71,IF(B157="Drexel",Drexel!$C$71,IF(B157="Hofstra",Hofstra!$C$71,IF(B157="Penn State",'Penn State'!$C$71,IF(B157="Delaware",Delaware!$C$71,IF(B157="Massachusetts",Massachusetts!$C$71,IF(B157="Bellarmine",Bellarmine!$C$71,IF(B157="Fairfield",Fairfield!$C$71,IF(B157="Hobart",Hobart!$C$71,IF(B157="Loyola",Loyola!$C$71,IF(B157="Ohio State",'Ohio State'!$C$71,IF(B157="Denver",Denver!$C$71,IF(B157="Johns Hopkins",'Johns Hopkins'!$C$71,IF(B157="Mercer",Mercer!$C$71,IF(B157="Michigan",Michigan!$C$71,IF(B157="Brown",Brown!$C$71,IF(B157="Cornell",Cornell!$C$71,IF(B157="Dartmouth",Dartmouth!$C$71,IF(B157="Harvard",Harvard!$C$71,IF(B157="Pennsylvania",Pennsylvania!$C$71,IF(B157="Princeton",Princeton!$C$71,IF(B157="Yale",Yale!$C$71,IF(B157="Canisius",Canisius!$C$71,IF(B157="Jacksonville",Jacksonville!$C$71,IF(B157="Manhattan",Manhattan!$C$71,IF(B157="Marist",Marist!$C$71,IF(B157="St. Josephs",'St. Josephs'!$C$71,IF(B157="Siena",Siena!$C$71,IF(B157="VMI",VMI!$C$71,IF(B157="Bryant",Bryant!$C$71,IF(B157="Mt. St. Marys",'Mount St. Marys'!$C$71,IF(B157="Quinnipiac",Quinnipiac!$C$71,IF(B157="Robert Morris",'Robert Morris'!$C$71,IF(B157="Sacred Heart",'Sacred Heart'!$C$71,IF(B157="Wagner",Wagner!$C$71,IF(B157="Army",Army!$C$71,IF(B157="Bucknell",Bucknell!$C$71,IF(B157="Colgate",Colgate!$C$71,IF(B157="Towson",Towson!$C$71,IF(B157="Holy Cross",'Holy Cross'!$C$71,IF(B157="Lafayette",Lafayette!$C$71,IF(B157="Lehigh",Lehigh!$C$71,IF(B157="Navy",Navy!$C$71,0)))))))))))))))))))))))))))))))))))))))))))))))))))))))))))))</f>
        <v>28.4274130035826</v>
      </c>
    </row>
    <row r="158" spans="1:15">
      <c r="A158" t="s">
        <v>408</v>
      </c>
      <c r="B158" t="s">
        <v>34</v>
      </c>
      <c r="C158" t="s">
        <v>436</v>
      </c>
      <c r="D158">
        <v>13</v>
      </c>
      <c r="E158">
        <v>6</v>
      </c>
      <c r="F158">
        <v>19</v>
      </c>
      <c r="G158" s="44">
        <f t="shared" si="12"/>
        <v>4.180064308681672</v>
      </c>
      <c r="H158" s="44">
        <f t="shared" si="13"/>
        <v>1.929260450160772</v>
      </c>
      <c r="I158" s="44">
        <f t="shared" si="14"/>
        <v>6.109324758842444</v>
      </c>
      <c r="J158">
        <f t="shared" si="15"/>
        <v>150</v>
      </c>
      <c r="K158">
        <f>IF(B158="Air Force",'Air Force'!$F$9,IF(B158="Albany",Albany!$F$9,IF(B158="Detroit",Detroit!$F$9,IF(B158="Binghamton",Binghamton!$F$9,IF(B158="Hartford",Hartford!$F$9,IF(B158="Stony Brook",'Stony Brook'!$F$9,IF(B158="UMBC",UMBC!$F$9,IF(B158="Vermont",Vermont!$F$9,IF(B158="Duke",Duke!$F$9,IF(B158="Maryland",Maryland!$F$9,IF(B158="North Carolina",'North Carolina'!$F$9,IF(B158="Virginia",Virginia!$F$9,IF(B158="Georgetown",Georgetown!$F$9,IF(B158="Notre Dame",'Notre Dame'!$F$9,IF(B158="Providence",Providence!$F$9,IF(B158="Rutgers",Rutgers!$F$9,IF(B158="St. Johns",'St. Johns'!$F$9,IF(B158="Syracuse",Syracuse!$F$9,IF(B158="Villanova",Villanova!$F$9,IF(B158="Drexel",Drexel!$F$9,IF(B158="Hofstra",Hofstra!$F$9,IF(B158="Penn State",'Penn State'!$F$9,IF(B158="Delaware",Delaware!$F$9,IF(B158="Massachusetts",Massachusetts!$F$9,IF(B158="Bellarmine",Bellarmine!$F$9,IF(B158="Fairfield",Fairfield!$F$9,IF(B158="Hobart",Hobart!$F$9,IF(B158="Loyola",Loyola!$F$9,IF(B158="Ohio State",'Ohio State'!$F$9,IF(B158="Denver",Denver!$F$9,IF(B158="Johns Hopkins",'Johns Hopkins'!$F$9,IF(B158="Mercer",Mercer!$F$9,IF(B158="Michigan",Michigan!$F$9,IF(B158="Brown",Brown!$F$9,IF(B158="Cornell",Cornell!$F$9,IF(B158="Dartmouth",Dartmouth!$F$9,IF(B158="Harvard",Harvard!$F$9,IF(B158="Pennsylvania",Pennsylvania!$F$9,IF(B158="Princeton",Princeton!$F$9,IF(B158="Yale",Yale!$F$9,IF(B158="Canisius",Canisius!$F$9,IF(B158="Jacksonville",Jacksonville!$F$9,IF(B158="Manhattan",Manhattan!$F$9,IF(B158="Marist",Marist!$F$9,IF(B158="St. Josephs",'St. Josephs'!$F$9,IF(B158="Siena",Siena!$F$9,IF(B158="VMI",VMI!$F$9,IF(B158="Bryant",Bryant!$F$9,IF(B158="Mt. St. Marys",'Mount St. Marys'!$F$9,IF(B158="Quinnipiac",Quinnipiac!$F$9,IF(B158="Robert Morris",'Robert Morris'!$F$9,IF(B158="Sacred Heart",'Sacred Heart'!$F$9,IF(B158="Wagner",Wagner!$F$9,IF(B158="Army",Army!$F$9,IF(B158="Bucknell",Bucknell!$F$9,IF(B158="Colgate",Colgate!$F$9,IF(B158="Towson",Towson!$F$9,IF(B158="Holy Cross",'Holy Cross'!$F$9,IF(B158="Lafayette",Lafayette!$F$9,IF(B158="Lehigh",Lehigh!$F$9,IF(B158="Navy",Navy!$F$9,0)))))))))))))))))))))))))))))))))))))))))))))))))))))))))))))</f>
        <v>311</v>
      </c>
      <c r="L158" s="19">
        <f t="shared" si="16"/>
        <v>6.1182547033679331</v>
      </c>
      <c r="M158">
        <f t="shared" si="17"/>
        <v>150</v>
      </c>
      <c r="N158" s="19">
        <f>'Efficiency Adjustment'!$B$66</f>
        <v>29.429229830436125</v>
      </c>
      <c r="O158" s="19">
        <f>IF(B158="Air Force",'Air Force'!$C$71,IF(B158="Albany",Albany!$C$71,IF(B158="Detroit",Detroit!$C$71,IF(B158="Binghamton",Binghamton!$C$71,IF(B158="Hartford",Hartford!$C$71,IF(B158="Stony Brook",'Stony Brook'!$C$71,IF(B158="UMBC",UMBC!$C$71,IF(B158="Vermont",Vermont!$C$71,IF(B158="Duke",Duke!$C$71,IF(B158="Maryland",Maryland!$C$71,IF(B158="North Carolina",'North Carolina'!$C$71,IF(B158="Virginia",Virginia!$C$71,IF(B158="Georgetown",Georgetown!$C$71,IF(B158="Notre Dame",'Notre Dame'!$C$71,IF(B158="Providence",Providence!$C$71,IF(B158="Rutgers",Rutgers!$C$71,IF(B158="St. Johns",'St. Johns'!$C$71,IF(B158="Syracuse",Syracuse!$C$71,IF(B158="Villanova",Villanova!$C$71,IF(B158="Drexel",Drexel!$C$71,IF(B158="Hofstra",Hofstra!$C$71,IF(B158="Penn State",'Penn State'!$C$71,IF(B158="Delaware",Delaware!$C$71,IF(B158="Massachusetts",Massachusetts!$C$71,IF(B158="Bellarmine",Bellarmine!$C$71,IF(B158="Fairfield",Fairfield!$C$71,IF(B158="Hobart",Hobart!$C$71,IF(B158="Loyola",Loyola!$C$71,IF(B158="Ohio State",'Ohio State'!$C$71,IF(B158="Denver",Denver!$C$71,IF(B158="Johns Hopkins",'Johns Hopkins'!$C$71,IF(B158="Mercer",Mercer!$C$71,IF(B158="Michigan",Michigan!$C$71,IF(B158="Brown",Brown!$C$71,IF(B158="Cornell",Cornell!$C$71,IF(B158="Dartmouth",Dartmouth!$C$71,IF(B158="Harvard",Harvard!$C$71,IF(B158="Pennsylvania",Pennsylvania!$C$71,IF(B158="Princeton",Princeton!$C$71,IF(B158="Yale",Yale!$C$71,IF(B158="Canisius",Canisius!$C$71,IF(B158="Jacksonville",Jacksonville!$C$71,IF(B158="Manhattan",Manhattan!$C$71,IF(B158="Marist",Marist!$C$71,IF(B158="St. Josephs",'St. Josephs'!$C$71,IF(B158="Siena",Siena!$C$71,IF(B158="VMI",VMI!$C$71,IF(B158="Bryant",Bryant!$C$71,IF(B158="Mt. St. Marys",'Mount St. Marys'!$C$71,IF(B158="Quinnipiac",Quinnipiac!$C$71,IF(B158="Robert Morris",'Robert Morris'!$C$71,IF(B158="Sacred Heart",'Sacred Heart'!$C$71,IF(B158="Wagner",Wagner!$C$71,IF(B158="Army",Army!$C$71,IF(B158="Bucknell",Bucknell!$C$71,IF(B158="Colgate",Colgate!$C$71,IF(B158="Towson",Towson!$C$71,IF(B158="Holy Cross",'Holy Cross'!$C$71,IF(B158="Lafayette",Lafayette!$C$71,IF(B158="Lehigh",Lehigh!$C$71,IF(B158="Navy",Navy!$C$71,0)))))))))))))))))))))))))))))))))))))))))))))))))))))))))))))</f>
        <v>29.386276177383888</v>
      </c>
    </row>
    <row r="159" spans="1:15">
      <c r="A159" t="s">
        <v>282</v>
      </c>
      <c r="B159" t="s">
        <v>46</v>
      </c>
      <c r="C159" t="s">
        <v>435</v>
      </c>
      <c r="D159">
        <v>23</v>
      </c>
      <c r="E159">
        <v>0</v>
      </c>
      <c r="F159">
        <v>23</v>
      </c>
      <c r="G159" s="44">
        <f t="shared" si="12"/>
        <v>6.2841530054644812</v>
      </c>
      <c r="H159" s="44">
        <f t="shared" si="13"/>
        <v>0</v>
      </c>
      <c r="I159" s="44">
        <f t="shared" si="14"/>
        <v>6.2841530054644812</v>
      </c>
      <c r="J159">
        <f t="shared" si="15"/>
        <v>140</v>
      </c>
      <c r="K159">
        <f>IF(B159="Air Force",'Air Force'!$F$9,IF(B159="Albany",Albany!$F$9,IF(B159="Detroit",Detroit!$F$9,IF(B159="Binghamton",Binghamton!$F$9,IF(B159="Hartford",Hartford!$F$9,IF(B159="Stony Brook",'Stony Brook'!$F$9,IF(B159="UMBC",UMBC!$F$9,IF(B159="Vermont",Vermont!$F$9,IF(B159="Duke",Duke!$F$9,IF(B159="Maryland",Maryland!$F$9,IF(B159="North Carolina",'North Carolina'!$F$9,IF(B159="Virginia",Virginia!$F$9,IF(B159="Georgetown",Georgetown!$F$9,IF(B159="Notre Dame",'Notre Dame'!$F$9,IF(B159="Providence",Providence!$F$9,IF(B159="Rutgers",Rutgers!$F$9,IF(B159="St. Johns",'St. Johns'!$F$9,IF(B159="Syracuse",Syracuse!$F$9,IF(B159="Villanova",Villanova!$F$9,IF(B159="Drexel",Drexel!$F$9,IF(B159="Hofstra",Hofstra!$F$9,IF(B159="Penn State",'Penn State'!$F$9,IF(B159="Delaware",Delaware!$F$9,IF(B159="Massachusetts",Massachusetts!$F$9,IF(B159="Bellarmine",Bellarmine!$F$9,IF(B159="Fairfield",Fairfield!$F$9,IF(B159="Hobart",Hobart!$F$9,IF(B159="Loyola",Loyola!$F$9,IF(B159="Ohio State",'Ohio State'!$F$9,IF(B159="Denver",Denver!$F$9,IF(B159="Johns Hopkins",'Johns Hopkins'!$F$9,IF(B159="Mercer",Mercer!$F$9,IF(B159="Michigan",Michigan!$F$9,IF(B159="Brown",Brown!$F$9,IF(B159="Cornell",Cornell!$F$9,IF(B159="Dartmouth",Dartmouth!$F$9,IF(B159="Harvard",Harvard!$F$9,IF(B159="Pennsylvania",Pennsylvania!$F$9,IF(B159="Princeton",Princeton!$F$9,IF(B159="Yale",Yale!$F$9,IF(B159="Canisius",Canisius!$F$9,IF(B159="Jacksonville",Jacksonville!$F$9,IF(B159="Manhattan",Manhattan!$F$9,IF(B159="Marist",Marist!$F$9,IF(B159="St. Josephs",'St. Josephs'!$F$9,IF(B159="Siena",Siena!$F$9,IF(B159="VMI",VMI!$F$9,IF(B159="Bryant",Bryant!$F$9,IF(B159="Mt. St. Marys",'Mount St. Marys'!$F$9,IF(B159="Quinnipiac",Quinnipiac!$F$9,IF(B159="Robert Morris",'Robert Morris'!$F$9,IF(B159="Sacred Heart",'Sacred Heart'!$F$9,IF(B159="Wagner",Wagner!$F$9,IF(B159="Army",Army!$F$9,IF(B159="Bucknell",Bucknell!$F$9,IF(B159="Colgate",Colgate!$F$9,IF(B159="Towson",Towson!$F$9,IF(B159="Holy Cross",'Holy Cross'!$F$9,IF(B159="Lafayette",Lafayette!$F$9,IF(B159="Lehigh",Lehigh!$F$9,IF(B159="Navy",Navy!$F$9,0)))))))))))))))))))))))))))))))))))))))))))))))))))))))))))))</f>
        <v>366</v>
      </c>
      <c r="L159" s="19">
        <f t="shared" si="16"/>
        <v>6.1279647057486342</v>
      </c>
      <c r="M159">
        <f t="shared" si="17"/>
        <v>149</v>
      </c>
      <c r="N159" s="19">
        <f>'Efficiency Adjustment'!$B$66</f>
        <v>29.429229830436125</v>
      </c>
      <c r="O159" s="19">
        <f>IF(B159="Air Force",'Air Force'!$C$71,IF(B159="Albany",Albany!$C$71,IF(B159="Detroit",Detroit!$C$71,IF(B159="Binghamton",Binghamton!$C$71,IF(B159="Hartford",Hartford!$C$71,IF(B159="Stony Brook",'Stony Brook'!$C$71,IF(B159="UMBC",UMBC!$C$71,IF(B159="Vermont",Vermont!$C$71,IF(B159="Duke",Duke!$C$71,IF(B159="Maryland",Maryland!$C$71,IF(B159="North Carolina",'North Carolina'!$C$71,IF(B159="Virginia",Virginia!$C$71,IF(B159="Georgetown",Georgetown!$C$71,IF(B159="Notre Dame",'Notre Dame'!$C$71,IF(B159="Providence",Providence!$C$71,IF(B159="Rutgers",Rutgers!$C$71,IF(B159="St. Johns",'St. Johns'!$C$71,IF(B159="Syracuse",Syracuse!$C$71,IF(B159="Villanova",Villanova!$C$71,IF(B159="Drexel",Drexel!$C$71,IF(B159="Hofstra",Hofstra!$C$71,IF(B159="Penn State",'Penn State'!$C$71,IF(B159="Delaware",Delaware!$C$71,IF(B159="Massachusetts",Massachusetts!$C$71,IF(B159="Bellarmine",Bellarmine!$C$71,IF(B159="Fairfield",Fairfield!$C$71,IF(B159="Hobart",Hobart!$C$71,IF(B159="Loyola",Loyola!$C$71,IF(B159="Ohio State",'Ohio State'!$C$71,IF(B159="Denver",Denver!$C$71,IF(B159="Johns Hopkins",'Johns Hopkins'!$C$71,IF(B159="Mercer",Mercer!$C$71,IF(B159="Michigan",Michigan!$C$71,IF(B159="Brown",Brown!$C$71,IF(B159="Cornell",Cornell!$C$71,IF(B159="Dartmouth",Dartmouth!$C$71,IF(B159="Harvard",Harvard!$C$71,IF(B159="Pennsylvania",Pennsylvania!$C$71,IF(B159="Princeton",Princeton!$C$71,IF(B159="Yale",Yale!$C$71,IF(B159="Canisius",Canisius!$C$71,IF(B159="Jacksonville",Jacksonville!$C$71,IF(B159="Manhattan",Manhattan!$C$71,IF(B159="Marist",Marist!$C$71,IF(B159="St. Josephs",'St. Josephs'!$C$71,IF(B159="Siena",Siena!$C$71,IF(B159="VMI",VMI!$C$71,IF(B159="Bryant",Bryant!$C$71,IF(B159="Mt. St. Marys",'Mount St. Marys'!$C$71,IF(B159="Quinnipiac",Quinnipiac!$C$71,IF(B159="Robert Morris",'Robert Morris'!$C$71,IF(B159="Sacred Heart",'Sacred Heart'!$C$71,IF(B159="Wagner",Wagner!$C$71,IF(B159="Army",Army!$C$71,IF(B159="Bucknell",Bucknell!$C$71,IF(B159="Colgate",Colgate!$C$71,IF(B159="Towson",Towson!$C$71,IF(B159="Holy Cross",'Holy Cross'!$C$71,IF(B159="Lafayette",Lafayette!$C$71,IF(B159="Lehigh",Lehigh!$C$71,IF(B159="Navy",Navy!$C$71,0)))))))))))))))))))))))))))))))))))))))))))))))))))))))))))))</f>
        <v>30.179315966678182</v>
      </c>
    </row>
    <row r="160" spans="1:15">
      <c r="A160" t="s">
        <v>403</v>
      </c>
      <c r="B160" t="s">
        <v>28</v>
      </c>
      <c r="C160" t="s">
        <v>435</v>
      </c>
      <c r="D160">
        <v>6</v>
      </c>
      <c r="E160">
        <v>17</v>
      </c>
      <c r="F160">
        <v>23</v>
      </c>
      <c r="G160" s="44">
        <f t="shared" si="12"/>
        <v>1.5831134564643801</v>
      </c>
      <c r="H160" s="44">
        <f t="shared" si="13"/>
        <v>4.4854881266490763</v>
      </c>
      <c r="I160" s="44">
        <f t="shared" si="14"/>
        <v>6.0686015831134563</v>
      </c>
      <c r="J160">
        <f t="shared" si="15"/>
        <v>153</v>
      </c>
      <c r="K160">
        <f>IF(B160="Air Force",'Air Force'!$F$9,IF(B160="Albany",Albany!$F$9,IF(B160="Detroit",Detroit!$F$9,IF(B160="Binghamton",Binghamton!$F$9,IF(B160="Hartford",Hartford!$F$9,IF(B160="Stony Brook",'Stony Brook'!$F$9,IF(B160="UMBC",UMBC!$F$9,IF(B160="Vermont",Vermont!$F$9,IF(B160="Duke",Duke!$F$9,IF(B160="Maryland",Maryland!$F$9,IF(B160="North Carolina",'North Carolina'!$F$9,IF(B160="Virginia",Virginia!$F$9,IF(B160="Georgetown",Georgetown!$F$9,IF(B160="Notre Dame",'Notre Dame'!$F$9,IF(B160="Providence",Providence!$F$9,IF(B160="Rutgers",Rutgers!$F$9,IF(B160="St. Johns",'St. Johns'!$F$9,IF(B160="Syracuse",Syracuse!$F$9,IF(B160="Villanova",Villanova!$F$9,IF(B160="Drexel",Drexel!$F$9,IF(B160="Hofstra",Hofstra!$F$9,IF(B160="Penn State",'Penn State'!$F$9,IF(B160="Delaware",Delaware!$F$9,IF(B160="Massachusetts",Massachusetts!$F$9,IF(B160="Bellarmine",Bellarmine!$F$9,IF(B160="Fairfield",Fairfield!$F$9,IF(B160="Hobart",Hobart!$F$9,IF(B160="Loyola",Loyola!$F$9,IF(B160="Ohio State",'Ohio State'!$F$9,IF(B160="Denver",Denver!$F$9,IF(B160="Johns Hopkins",'Johns Hopkins'!$F$9,IF(B160="Mercer",Mercer!$F$9,IF(B160="Michigan",Michigan!$F$9,IF(B160="Brown",Brown!$F$9,IF(B160="Cornell",Cornell!$F$9,IF(B160="Dartmouth",Dartmouth!$F$9,IF(B160="Harvard",Harvard!$F$9,IF(B160="Pennsylvania",Pennsylvania!$F$9,IF(B160="Princeton",Princeton!$F$9,IF(B160="Yale",Yale!$F$9,IF(B160="Canisius",Canisius!$F$9,IF(B160="Jacksonville",Jacksonville!$F$9,IF(B160="Manhattan",Manhattan!$F$9,IF(B160="Marist",Marist!$F$9,IF(B160="St. Josephs",'St. Josephs'!$F$9,IF(B160="Siena",Siena!$F$9,IF(B160="VMI",VMI!$F$9,IF(B160="Bryant",Bryant!$F$9,IF(B160="Mt. St. Marys",'Mount St. Marys'!$F$9,IF(B160="Quinnipiac",Quinnipiac!$F$9,IF(B160="Robert Morris",'Robert Morris'!$F$9,IF(B160="Sacred Heart",'Sacred Heart'!$F$9,IF(B160="Wagner",Wagner!$F$9,IF(B160="Army",Army!$F$9,IF(B160="Bucknell",Bucknell!$F$9,IF(B160="Colgate",Colgate!$F$9,IF(B160="Towson",Towson!$F$9,IF(B160="Holy Cross",'Holy Cross'!$F$9,IF(B160="Lafayette",Lafayette!$F$9,IF(B160="Lehigh",Lehigh!$F$9,IF(B160="Navy",Navy!$F$9,0)))))))))))))))))))))))))))))))))))))))))))))))))))))))))))))</f>
        <v>379</v>
      </c>
      <c r="L160" s="19">
        <f t="shared" si="16"/>
        <v>6.154578296022267</v>
      </c>
      <c r="M160">
        <f t="shared" si="17"/>
        <v>146</v>
      </c>
      <c r="N160" s="19">
        <f>'Efficiency Adjustment'!$B$66</f>
        <v>29.429229830436125</v>
      </c>
      <c r="O160" s="19">
        <f>IF(B160="Air Force",'Air Force'!$C$71,IF(B160="Albany",Albany!$C$71,IF(B160="Detroit",Detroit!$C$71,IF(B160="Binghamton",Binghamton!$C$71,IF(B160="Hartford",Hartford!$C$71,IF(B160="Stony Brook",'Stony Brook'!$C$71,IF(B160="UMBC",UMBC!$C$71,IF(B160="Vermont",Vermont!$C$71,IF(B160="Duke",Duke!$C$71,IF(B160="Maryland",Maryland!$C$71,IF(B160="North Carolina",'North Carolina'!$C$71,IF(B160="Virginia",Virginia!$C$71,IF(B160="Georgetown",Georgetown!$C$71,IF(B160="Notre Dame",'Notre Dame'!$C$71,IF(B160="Providence",Providence!$C$71,IF(B160="Rutgers",Rutgers!$C$71,IF(B160="St. Johns",'St. Johns'!$C$71,IF(B160="Syracuse",Syracuse!$C$71,IF(B160="Villanova",Villanova!$C$71,IF(B160="Drexel",Drexel!$C$71,IF(B160="Hofstra",Hofstra!$C$71,IF(B160="Penn State",'Penn State'!$C$71,IF(B160="Delaware",Delaware!$C$71,IF(B160="Massachusetts",Massachusetts!$C$71,IF(B160="Bellarmine",Bellarmine!$C$71,IF(B160="Fairfield",Fairfield!$C$71,IF(B160="Hobart",Hobart!$C$71,IF(B160="Loyola",Loyola!$C$71,IF(B160="Ohio State",'Ohio State'!$C$71,IF(B160="Denver",Denver!$C$71,IF(B160="Johns Hopkins",'Johns Hopkins'!$C$71,IF(B160="Mercer",Mercer!$C$71,IF(B160="Michigan",Michigan!$C$71,IF(B160="Brown",Brown!$C$71,IF(B160="Cornell",Cornell!$C$71,IF(B160="Dartmouth",Dartmouth!$C$71,IF(B160="Harvard",Harvard!$C$71,IF(B160="Pennsylvania",Pennsylvania!$C$71,IF(B160="Princeton",Princeton!$C$71,IF(B160="Yale",Yale!$C$71,IF(B160="Canisius",Canisius!$C$71,IF(B160="Jacksonville",Jacksonville!$C$71,IF(B160="Manhattan",Manhattan!$C$71,IF(B160="Marist",Marist!$C$71,IF(B160="St. Josephs",'St. Josephs'!$C$71,IF(B160="Siena",Siena!$C$71,IF(B160="VMI",VMI!$C$71,IF(B160="Bryant",Bryant!$C$71,IF(B160="Mt. St. Marys",'Mount St. Marys'!$C$71,IF(B160="Quinnipiac",Quinnipiac!$C$71,IF(B160="Robert Morris",'Robert Morris'!$C$71,IF(B160="Sacred Heart",'Sacred Heart'!$C$71,IF(B160="Wagner",Wagner!$C$71,IF(B160="Army",Army!$C$71,IF(B160="Bucknell",Bucknell!$C$71,IF(B160="Colgate",Colgate!$C$71,IF(B160="Towson",Towson!$C$71,IF(B160="Holy Cross",'Holy Cross'!$C$71,IF(B160="Lafayette",Lafayette!$C$71,IF(B160="Lehigh",Lehigh!$C$71,IF(B160="Navy",Navy!$C$71,0)))))))))))))))))))))))))))))))))))))))))))))))))))))))))))))</f>
        <v>29.018116619658691</v>
      </c>
    </row>
    <row r="161" spans="1:15">
      <c r="A161" t="s">
        <v>417</v>
      </c>
      <c r="B161" t="s">
        <v>43</v>
      </c>
      <c r="C161" t="s">
        <v>437</v>
      </c>
      <c r="D161">
        <v>11</v>
      </c>
      <c r="E161">
        <v>7</v>
      </c>
      <c r="F161">
        <v>18</v>
      </c>
      <c r="G161" s="44">
        <f t="shared" si="12"/>
        <v>3.6912751677852351</v>
      </c>
      <c r="H161" s="44">
        <f t="shared" si="13"/>
        <v>2.348993288590604</v>
      </c>
      <c r="I161" s="44">
        <f t="shared" si="14"/>
        <v>6.0402684563758395</v>
      </c>
      <c r="J161">
        <f t="shared" si="15"/>
        <v>155</v>
      </c>
      <c r="K161">
        <f>IF(B161="Air Force",'Air Force'!$F$9,IF(B161="Albany",Albany!$F$9,IF(B161="Detroit",Detroit!$F$9,IF(B161="Binghamton",Binghamton!$F$9,IF(B161="Hartford",Hartford!$F$9,IF(B161="Stony Brook",'Stony Brook'!$F$9,IF(B161="UMBC",UMBC!$F$9,IF(B161="Vermont",Vermont!$F$9,IF(B161="Duke",Duke!$F$9,IF(B161="Maryland",Maryland!$F$9,IF(B161="North Carolina",'North Carolina'!$F$9,IF(B161="Virginia",Virginia!$F$9,IF(B161="Georgetown",Georgetown!$F$9,IF(B161="Notre Dame",'Notre Dame'!$F$9,IF(B161="Providence",Providence!$F$9,IF(B161="Rutgers",Rutgers!$F$9,IF(B161="St. Johns",'St. Johns'!$F$9,IF(B161="Syracuse",Syracuse!$F$9,IF(B161="Villanova",Villanova!$F$9,IF(B161="Drexel",Drexel!$F$9,IF(B161="Hofstra",Hofstra!$F$9,IF(B161="Penn State",'Penn State'!$F$9,IF(B161="Delaware",Delaware!$F$9,IF(B161="Massachusetts",Massachusetts!$F$9,IF(B161="Bellarmine",Bellarmine!$F$9,IF(B161="Fairfield",Fairfield!$F$9,IF(B161="Hobart",Hobart!$F$9,IF(B161="Loyola",Loyola!$F$9,IF(B161="Ohio State",'Ohio State'!$F$9,IF(B161="Denver",Denver!$F$9,IF(B161="Johns Hopkins",'Johns Hopkins'!$F$9,IF(B161="Mercer",Mercer!$F$9,IF(B161="Michigan",Michigan!$F$9,IF(B161="Brown",Brown!$F$9,IF(B161="Cornell",Cornell!$F$9,IF(B161="Dartmouth",Dartmouth!$F$9,IF(B161="Harvard",Harvard!$F$9,IF(B161="Pennsylvania",Pennsylvania!$F$9,IF(B161="Princeton",Princeton!$F$9,IF(B161="Yale",Yale!$F$9,IF(B161="Canisius",Canisius!$F$9,IF(B161="Jacksonville",Jacksonville!$F$9,IF(B161="Manhattan",Manhattan!$F$9,IF(B161="Marist",Marist!$F$9,IF(B161="St. Josephs",'St. Josephs'!$F$9,IF(B161="Siena",Siena!$F$9,IF(B161="VMI",VMI!$F$9,IF(B161="Bryant",Bryant!$F$9,IF(B161="Mt. St. Marys",'Mount St. Marys'!$F$9,IF(B161="Quinnipiac",Quinnipiac!$F$9,IF(B161="Robert Morris",'Robert Morris'!$F$9,IF(B161="Sacred Heart",'Sacred Heart'!$F$9,IF(B161="Wagner",Wagner!$F$9,IF(B161="Army",Army!$F$9,IF(B161="Bucknell",Bucknell!$F$9,IF(B161="Colgate",Colgate!$F$9,IF(B161="Towson",Towson!$F$9,IF(B161="Holy Cross",'Holy Cross'!$F$9,IF(B161="Lafayette",Lafayette!$F$9,IF(B161="Lehigh",Lehigh!$F$9,IF(B161="Navy",Navy!$F$9,0)))))))))))))))))))))))))))))))))))))))))))))))))))))))))))))</f>
        <v>298</v>
      </c>
      <c r="L161" s="19">
        <f t="shared" si="16"/>
        <v>5.6659905353781115</v>
      </c>
      <c r="M161">
        <f t="shared" si="17"/>
        <v>170</v>
      </c>
      <c r="N161" s="19">
        <f>'Efficiency Adjustment'!$B$66</f>
        <v>29.429229830436125</v>
      </c>
      <c r="O161" s="19">
        <f>IF(B161="Air Force",'Air Force'!$C$71,IF(B161="Albany",Albany!$C$71,IF(B161="Detroit",Detroit!$C$71,IF(B161="Binghamton",Binghamton!$C$71,IF(B161="Hartford",Hartford!$C$71,IF(B161="Stony Brook",'Stony Brook'!$C$71,IF(B161="UMBC",UMBC!$C$71,IF(B161="Vermont",Vermont!$C$71,IF(B161="Duke",Duke!$C$71,IF(B161="Maryland",Maryland!$C$71,IF(B161="North Carolina",'North Carolina'!$C$71,IF(B161="Virginia",Virginia!$C$71,IF(B161="Georgetown",Georgetown!$C$71,IF(B161="Notre Dame",'Notre Dame'!$C$71,IF(B161="Providence",Providence!$C$71,IF(B161="Rutgers",Rutgers!$C$71,IF(B161="St. Johns",'St. Johns'!$C$71,IF(B161="Syracuse",Syracuse!$C$71,IF(B161="Villanova",Villanova!$C$71,IF(B161="Drexel",Drexel!$C$71,IF(B161="Hofstra",Hofstra!$C$71,IF(B161="Penn State",'Penn State'!$C$71,IF(B161="Delaware",Delaware!$C$71,IF(B161="Massachusetts",Massachusetts!$C$71,IF(B161="Bellarmine",Bellarmine!$C$71,IF(B161="Fairfield",Fairfield!$C$71,IF(B161="Hobart",Hobart!$C$71,IF(B161="Loyola",Loyola!$C$71,IF(B161="Ohio State",'Ohio State'!$C$71,IF(B161="Denver",Denver!$C$71,IF(B161="Johns Hopkins",'Johns Hopkins'!$C$71,IF(B161="Mercer",Mercer!$C$71,IF(B161="Michigan",Michigan!$C$71,IF(B161="Brown",Brown!$C$71,IF(B161="Cornell",Cornell!$C$71,IF(B161="Dartmouth",Dartmouth!$C$71,IF(B161="Harvard",Harvard!$C$71,IF(B161="Pennsylvania",Pennsylvania!$C$71,IF(B161="Princeton",Princeton!$C$71,IF(B161="Yale",Yale!$C$71,IF(B161="Canisius",Canisius!$C$71,IF(B161="Jacksonville",Jacksonville!$C$71,IF(B161="Manhattan",Manhattan!$C$71,IF(B161="Marist",Marist!$C$71,IF(B161="St. Josephs",'St. Josephs'!$C$71,IF(B161="Siena",Siena!$C$71,IF(B161="VMI",VMI!$C$71,IF(B161="Bryant",Bryant!$C$71,IF(B161="Mt. St. Marys",'Mount St. Marys'!$C$71,IF(B161="Quinnipiac",Quinnipiac!$C$71,IF(B161="Robert Morris",'Robert Morris'!$C$71,IF(B161="Sacred Heart",'Sacred Heart'!$C$71,IF(B161="Wagner",Wagner!$C$71,IF(B161="Army",Army!$C$71,IF(B161="Bucknell",Bucknell!$C$71,IF(B161="Colgate",Colgate!$C$71,IF(B161="Towson",Towson!$C$71,IF(B161="Holy Cross",'Holy Cross'!$C$71,IF(B161="Lafayette",Lafayette!$C$71,IF(B161="Lehigh",Lehigh!$C$71,IF(B161="Navy",Navy!$C$71,0)))))))))))))))))))))))))))))))))))))))))))))))))))))))))))))</f>
        <v>31.37323430568626</v>
      </c>
    </row>
    <row r="162" spans="1:15">
      <c r="A162" t="s">
        <v>476</v>
      </c>
      <c r="B162" t="s">
        <v>27</v>
      </c>
      <c r="C162" t="s">
        <v>437</v>
      </c>
      <c r="D162">
        <v>12</v>
      </c>
      <c r="E162">
        <v>11</v>
      </c>
      <c r="F162">
        <v>23</v>
      </c>
      <c r="G162" s="44">
        <f t="shared" si="12"/>
        <v>3.2345013477088949</v>
      </c>
      <c r="H162" s="44">
        <f t="shared" si="13"/>
        <v>2.9649595687331538</v>
      </c>
      <c r="I162" s="44">
        <f t="shared" si="14"/>
        <v>6.1994609164420487</v>
      </c>
      <c r="J162">
        <f t="shared" si="15"/>
        <v>147</v>
      </c>
      <c r="K162">
        <f>IF(B162="Air Force",'Air Force'!$F$9,IF(B162="Albany",Albany!$F$9,IF(B162="Detroit",Detroit!$F$9,IF(B162="Binghamton",Binghamton!$F$9,IF(B162="Hartford",Hartford!$F$9,IF(B162="Stony Brook",'Stony Brook'!$F$9,IF(B162="UMBC",UMBC!$F$9,IF(B162="Vermont",Vermont!$F$9,IF(B162="Duke",Duke!$F$9,IF(B162="Maryland",Maryland!$F$9,IF(B162="North Carolina",'North Carolina'!$F$9,IF(B162="Virginia",Virginia!$F$9,IF(B162="Georgetown",Georgetown!$F$9,IF(B162="Notre Dame",'Notre Dame'!$F$9,IF(B162="Providence",Providence!$F$9,IF(B162="Rutgers",Rutgers!$F$9,IF(B162="St. Johns",'St. Johns'!$F$9,IF(B162="Syracuse",Syracuse!$F$9,IF(B162="Villanova",Villanova!$F$9,IF(B162="Drexel",Drexel!$F$9,IF(B162="Hofstra",Hofstra!$F$9,IF(B162="Penn State",'Penn State'!$F$9,IF(B162="Delaware",Delaware!$F$9,IF(B162="Massachusetts",Massachusetts!$F$9,IF(B162="Bellarmine",Bellarmine!$F$9,IF(B162="Fairfield",Fairfield!$F$9,IF(B162="Hobart",Hobart!$F$9,IF(B162="Loyola",Loyola!$F$9,IF(B162="Ohio State",'Ohio State'!$F$9,IF(B162="Denver",Denver!$F$9,IF(B162="Johns Hopkins",'Johns Hopkins'!$F$9,IF(B162="Mercer",Mercer!$F$9,IF(B162="Michigan",Michigan!$F$9,IF(B162="Brown",Brown!$F$9,IF(B162="Cornell",Cornell!$F$9,IF(B162="Dartmouth",Dartmouth!$F$9,IF(B162="Harvard",Harvard!$F$9,IF(B162="Pennsylvania",Pennsylvania!$F$9,IF(B162="Princeton",Princeton!$F$9,IF(B162="Yale",Yale!$F$9,IF(B162="Canisius",Canisius!$F$9,IF(B162="Jacksonville",Jacksonville!$F$9,IF(B162="Manhattan",Manhattan!$F$9,IF(B162="Marist",Marist!$F$9,IF(B162="St. Josephs",'St. Josephs'!$F$9,IF(B162="Siena",Siena!$F$9,IF(B162="VMI",VMI!$F$9,IF(B162="Bryant",Bryant!$F$9,IF(B162="Mt. St. Marys",'Mount St. Marys'!$F$9,IF(B162="Quinnipiac",Quinnipiac!$F$9,IF(B162="Robert Morris",'Robert Morris'!$F$9,IF(B162="Sacred Heart",'Sacred Heart'!$F$9,IF(B162="Wagner",Wagner!$F$9,IF(B162="Army",Army!$F$9,IF(B162="Bucknell",Bucknell!$F$9,IF(B162="Colgate",Colgate!$F$9,IF(B162="Towson",Towson!$F$9,IF(B162="Holy Cross",'Holy Cross'!$F$9,IF(B162="Lafayette",Lafayette!$F$9,IF(B162="Lehigh",Lehigh!$F$9,IF(B162="Navy",Navy!$F$9,0)))))))))))))))))))))))))))))))))))))))))))))))))))))))))))))</f>
        <v>371</v>
      </c>
      <c r="L162" s="19">
        <f t="shared" si="16"/>
        <v>6.0734381411666405</v>
      </c>
      <c r="M162">
        <f t="shared" si="17"/>
        <v>151</v>
      </c>
      <c r="N162" s="19">
        <f>'Efficiency Adjustment'!$B$66</f>
        <v>29.429229830436125</v>
      </c>
      <c r="O162" s="19">
        <f>IF(B162="Air Force",'Air Force'!$C$71,IF(B162="Albany",Albany!$C$71,IF(B162="Detroit",Detroit!$C$71,IF(B162="Binghamton",Binghamton!$C$71,IF(B162="Hartford",Hartford!$C$71,IF(B162="Stony Brook",'Stony Brook'!$C$71,IF(B162="UMBC",UMBC!$C$71,IF(B162="Vermont",Vermont!$C$71,IF(B162="Duke",Duke!$C$71,IF(B162="Maryland",Maryland!$C$71,IF(B162="North Carolina",'North Carolina'!$C$71,IF(B162="Virginia",Virginia!$C$71,IF(B162="Georgetown",Georgetown!$C$71,IF(B162="Notre Dame",'Notre Dame'!$C$71,IF(B162="Providence",Providence!$C$71,IF(B162="Rutgers",Rutgers!$C$71,IF(B162="St. Johns",'St. Johns'!$C$71,IF(B162="Syracuse",Syracuse!$C$71,IF(B162="Villanova",Villanova!$C$71,IF(B162="Drexel",Drexel!$C$71,IF(B162="Hofstra",Hofstra!$C$71,IF(B162="Penn State",'Penn State'!$C$71,IF(B162="Delaware",Delaware!$C$71,IF(B162="Massachusetts",Massachusetts!$C$71,IF(B162="Bellarmine",Bellarmine!$C$71,IF(B162="Fairfield",Fairfield!$C$71,IF(B162="Hobart",Hobart!$C$71,IF(B162="Loyola",Loyola!$C$71,IF(B162="Ohio State",'Ohio State'!$C$71,IF(B162="Denver",Denver!$C$71,IF(B162="Johns Hopkins",'Johns Hopkins'!$C$71,IF(B162="Mercer",Mercer!$C$71,IF(B162="Michigan",Michigan!$C$71,IF(B162="Brown",Brown!$C$71,IF(B162="Cornell",Cornell!$C$71,IF(B162="Dartmouth",Dartmouth!$C$71,IF(B162="Harvard",Harvard!$C$71,IF(B162="Pennsylvania",Pennsylvania!$C$71,IF(B162="Princeton",Princeton!$C$71,IF(B162="Yale",Yale!$C$71,IF(B162="Canisius",Canisius!$C$71,IF(B162="Jacksonville",Jacksonville!$C$71,IF(B162="Manhattan",Manhattan!$C$71,IF(B162="Marist",Marist!$C$71,IF(B162="St. Josephs",'St. Josephs'!$C$71,IF(B162="Siena",Siena!$C$71,IF(B162="VMI",VMI!$C$71,IF(B162="Bryant",Bryant!$C$71,IF(B162="Mt. St. Marys",'Mount St. Marys'!$C$71,IF(B162="Quinnipiac",Quinnipiac!$C$71,IF(B162="Robert Morris",'Robert Morris'!$C$71,IF(B162="Sacred Heart",'Sacred Heart'!$C$71,IF(B162="Wagner",Wagner!$C$71,IF(B162="Army",Army!$C$71,IF(B162="Bucknell",Bucknell!$C$71,IF(B162="Colgate",Colgate!$C$71,IF(B162="Towson",Towson!$C$71,IF(B162="Holy Cross",'Holy Cross'!$C$71,IF(B162="Lafayette",Lafayette!$C$71,IF(B162="Lehigh",Lehigh!$C$71,IF(B162="Navy",Navy!$C$71,0)))))))))))))))))))))))))))))))))))))))))))))))))))))))))))))</f>
        <v>30.039881183301798</v>
      </c>
    </row>
    <row r="163" spans="1:15">
      <c r="A163" t="s">
        <v>287</v>
      </c>
      <c r="B163" t="s">
        <v>21</v>
      </c>
      <c r="C163" t="s">
        <v>436</v>
      </c>
      <c r="D163">
        <v>17</v>
      </c>
      <c r="E163">
        <v>3</v>
      </c>
      <c r="F163">
        <v>20</v>
      </c>
      <c r="G163" s="44">
        <f t="shared" si="12"/>
        <v>5.0746268656716413</v>
      </c>
      <c r="H163" s="44">
        <f t="shared" si="13"/>
        <v>0.89552238805970152</v>
      </c>
      <c r="I163" s="44">
        <f t="shared" si="14"/>
        <v>5.9701492537313428</v>
      </c>
      <c r="J163">
        <f t="shared" si="15"/>
        <v>159</v>
      </c>
      <c r="K163">
        <f>IF(B163="Air Force",'Air Force'!$F$9,IF(B163="Albany",Albany!$F$9,IF(B163="Detroit",Detroit!$F$9,IF(B163="Binghamton",Binghamton!$F$9,IF(B163="Hartford",Hartford!$F$9,IF(B163="Stony Brook",'Stony Brook'!$F$9,IF(B163="UMBC",UMBC!$F$9,IF(B163="Vermont",Vermont!$F$9,IF(B163="Duke",Duke!$F$9,IF(B163="Maryland",Maryland!$F$9,IF(B163="North Carolina",'North Carolina'!$F$9,IF(B163="Virginia",Virginia!$F$9,IF(B163="Georgetown",Georgetown!$F$9,IF(B163="Notre Dame",'Notre Dame'!$F$9,IF(B163="Providence",Providence!$F$9,IF(B163="Rutgers",Rutgers!$F$9,IF(B163="St. Johns",'St. Johns'!$F$9,IF(B163="Syracuse",Syracuse!$F$9,IF(B163="Villanova",Villanova!$F$9,IF(B163="Drexel",Drexel!$F$9,IF(B163="Hofstra",Hofstra!$F$9,IF(B163="Penn State",'Penn State'!$F$9,IF(B163="Delaware",Delaware!$F$9,IF(B163="Massachusetts",Massachusetts!$F$9,IF(B163="Bellarmine",Bellarmine!$F$9,IF(B163="Fairfield",Fairfield!$F$9,IF(B163="Hobart",Hobart!$F$9,IF(B163="Loyola",Loyola!$F$9,IF(B163="Ohio State",'Ohio State'!$F$9,IF(B163="Denver",Denver!$F$9,IF(B163="Johns Hopkins",'Johns Hopkins'!$F$9,IF(B163="Mercer",Mercer!$F$9,IF(B163="Michigan",Michigan!$F$9,IF(B163="Brown",Brown!$F$9,IF(B163="Cornell",Cornell!$F$9,IF(B163="Dartmouth",Dartmouth!$F$9,IF(B163="Harvard",Harvard!$F$9,IF(B163="Pennsylvania",Pennsylvania!$F$9,IF(B163="Princeton",Princeton!$F$9,IF(B163="Yale",Yale!$F$9,IF(B163="Canisius",Canisius!$F$9,IF(B163="Jacksonville",Jacksonville!$F$9,IF(B163="Manhattan",Manhattan!$F$9,IF(B163="Marist",Marist!$F$9,IF(B163="St. Josephs",'St. Josephs'!$F$9,IF(B163="Siena",Siena!$F$9,IF(B163="VMI",VMI!$F$9,IF(B163="Bryant",Bryant!$F$9,IF(B163="Mt. St. Marys",'Mount St. Marys'!$F$9,IF(B163="Quinnipiac",Quinnipiac!$F$9,IF(B163="Robert Morris",'Robert Morris'!$F$9,IF(B163="Sacred Heart",'Sacred Heart'!$F$9,IF(B163="Wagner",Wagner!$F$9,IF(B163="Army",Army!$F$9,IF(B163="Bucknell",Bucknell!$F$9,IF(B163="Colgate",Colgate!$F$9,IF(B163="Towson",Towson!$F$9,IF(B163="Holy Cross",'Holy Cross'!$F$9,IF(B163="Lafayette",Lafayette!$F$9,IF(B163="Lehigh",Lehigh!$F$9,IF(B163="Navy",Navy!$F$9,0)))))))))))))))))))))))))))))))))))))))))))))))))))))))))))))</f>
        <v>335</v>
      </c>
      <c r="L163" s="19">
        <f t="shared" si="16"/>
        <v>6.0598861987603128</v>
      </c>
      <c r="M163">
        <f t="shared" si="17"/>
        <v>152</v>
      </c>
      <c r="N163" s="19">
        <f>'Efficiency Adjustment'!$B$66</f>
        <v>29.429229830436125</v>
      </c>
      <c r="O163" s="19">
        <f>IF(B163="Air Force",'Air Force'!$C$71,IF(B163="Albany",Albany!$C$71,IF(B163="Detroit",Detroit!$C$71,IF(B163="Binghamton",Binghamton!$C$71,IF(B163="Hartford",Hartford!$C$71,IF(B163="Stony Brook",'Stony Brook'!$C$71,IF(B163="UMBC",UMBC!$C$71,IF(B163="Vermont",Vermont!$C$71,IF(B163="Duke",Duke!$C$71,IF(B163="Maryland",Maryland!$C$71,IF(B163="North Carolina",'North Carolina'!$C$71,IF(B163="Virginia",Virginia!$C$71,IF(B163="Georgetown",Georgetown!$C$71,IF(B163="Notre Dame",'Notre Dame'!$C$71,IF(B163="Providence",Providence!$C$71,IF(B163="Rutgers",Rutgers!$C$71,IF(B163="St. Johns",'St. Johns'!$C$71,IF(B163="Syracuse",Syracuse!$C$71,IF(B163="Villanova",Villanova!$C$71,IF(B163="Drexel",Drexel!$C$71,IF(B163="Hofstra",Hofstra!$C$71,IF(B163="Penn State",'Penn State'!$C$71,IF(B163="Delaware",Delaware!$C$71,IF(B163="Massachusetts",Massachusetts!$C$71,IF(B163="Bellarmine",Bellarmine!$C$71,IF(B163="Fairfield",Fairfield!$C$71,IF(B163="Hobart",Hobart!$C$71,IF(B163="Loyola",Loyola!$C$71,IF(B163="Ohio State",'Ohio State'!$C$71,IF(B163="Denver",Denver!$C$71,IF(B163="Johns Hopkins",'Johns Hopkins'!$C$71,IF(B163="Mercer",Mercer!$C$71,IF(B163="Michigan",Michigan!$C$71,IF(B163="Brown",Brown!$C$71,IF(B163="Cornell",Cornell!$C$71,IF(B163="Dartmouth",Dartmouth!$C$71,IF(B163="Harvard",Harvard!$C$71,IF(B163="Pennsylvania",Pennsylvania!$C$71,IF(B163="Princeton",Princeton!$C$71,IF(B163="Yale",Yale!$C$71,IF(B163="Canisius",Canisius!$C$71,IF(B163="Jacksonville",Jacksonville!$C$71,IF(B163="Manhattan",Manhattan!$C$71,IF(B163="Marist",Marist!$C$71,IF(B163="St. Josephs",'St. Josephs'!$C$71,IF(B163="Siena",Siena!$C$71,IF(B163="VMI",VMI!$C$71,IF(B163="Bryant",Bryant!$C$71,IF(B163="Mt. St. Marys",'Mount St. Marys'!$C$71,IF(B163="Quinnipiac",Quinnipiac!$C$71,IF(B163="Robert Morris",'Robert Morris'!$C$71,IF(B163="Sacred Heart",'Sacred Heart'!$C$71,IF(B163="Wagner",Wagner!$C$71,IF(B163="Army",Army!$C$71,IF(B163="Bucknell",Bucknell!$C$71,IF(B163="Colgate",Colgate!$C$71,IF(B163="Towson",Towson!$C$71,IF(B163="Holy Cross",'Holy Cross'!$C$71,IF(B163="Lafayette",Lafayette!$C$71,IF(B163="Lehigh",Lehigh!$C$71,IF(B163="Navy",Navy!$C$71,0)))))))))))))))))))))))))))))))))))))))))))))))))))))))))))))</f>
        <v>28.993431352887317</v>
      </c>
    </row>
    <row r="164" spans="1:15">
      <c r="A164" t="s">
        <v>442</v>
      </c>
      <c r="B164" t="s">
        <v>26</v>
      </c>
      <c r="C164" t="s">
        <v>436</v>
      </c>
      <c r="D164">
        <v>13</v>
      </c>
      <c r="E164">
        <v>9</v>
      </c>
      <c r="F164">
        <v>22</v>
      </c>
      <c r="G164" s="44">
        <f t="shared" si="12"/>
        <v>3.7900874635568513</v>
      </c>
      <c r="H164" s="44">
        <f t="shared" si="13"/>
        <v>2.6239067055393588</v>
      </c>
      <c r="I164" s="44">
        <f t="shared" si="14"/>
        <v>6.4139941690962097</v>
      </c>
      <c r="J164">
        <f t="shared" si="15"/>
        <v>134</v>
      </c>
      <c r="K164">
        <f>IF(B164="Air Force",'Air Force'!$F$9,IF(B164="Albany",Albany!$F$9,IF(B164="Detroit",Detroit!$F$9,IF(B164="Binghamton",Binghamton!$F$9,IF(B164="Hartford",Hartford!$F$9,IF(B164="Stony Brook",'Stony Brook'!$F$9,IF(B164="UMBC",UMBC!$F$9,IF(B164="Vermont",Vermont!$F$9,IF(B164="Duke",Duke!$F$9,IF(B164="Maryland",Maryland!$F$9,IF(B164="North Carolina",'North Carolina'!$F$9,IF(B164="Virginia",Virginia!$F$9,IF(B164="Georgetown",Georgetown!$F$9,IF(B164="Notre Dame",'Notre Dame'!$F$9,IF(B164="Providence",Providence!$F$9,IF(B164="Rutgers",Rutgers!$F$9,IF(B164="St. Johns",'St. Johns'!$F$9,IF(B164="Syracuse",Syracuse!$F$9,IF(B164="Villanova",Villanova!$F$9,IF(B164="Drexel",Drexel!$F$9,IF(B164="Hofstra",Hofstra!$F$9,IF(B164="Penn State",'Penn State'!$F$9,IF(B164="Delaware",Delaware!$F$9,IF(B164="Massachusetts",Massachusetts!$F$9,IF(B164="Bellarmine",Bellarmine!$F$9,IF(B164="Fairfield",Fairfield!$F$9,IF(B164="Hobart",Hobart!$F$9,IF(B164="Loyola",Loyola!$F$9,IF(B164="Ohio State",'Ohio State'!$F$9,IF(B164="Denver",Denver!$F$9,IF(B164="Johns Hopkins",'Johns Hopkins'!$F$9,IF(B164="Mercer",Mercer!$F$9,IF(B164="Michigan",Michigan!$F$9,IF(B164="Brown",Brown!$F$9,IF(B164="Cornell",Cornell!$F$9,IF(B164="Dartmouth",Dartmouth!$F$9,IF(B164="Harvard",Harvard!$F$9,IF(B164="Pennsylvania",Pennsylvania!$F$9,IF(B164="Princeton",Princeton!$F$9,IF(B164="Yale",Yale!$F$9,IF(B164="Canisius",Canisius!$F$9,IF(B164="Jacksonville",Jacksonville!$F$9,IF(B164="Manhattan",Manhattan!$F$9,IF(B164="Marist",Marist!$F$9,IF(B164="St. Josephs",'St. Josephs'!$F$9,IF(B164="Siena",Siena!$F$9,IF(B164="VMI",VMI!$F$9,IF(B164="Bryant",Bryant!$F$9,IF(B164="Mt. St. Marys",'Mount St. Marys'!$F$9,IF(B164="Quinnipiac",Quinnipiac!$F$9,IF(B164="Robert Morris",'Robert Morris'!$F$9,IF(B164="Sacred Heart",'Sacred Heart'!$F$9,IF(B164="Wagner",Wagner!$F$9,IF(B164="Army",Army!$F$9,IF(B164="Bucknell",Bucknell!$F$9,IF(B164="Colgate",Colgate!$F$9,IF(B164="Towson",Towson!$F$9,IF(B164="Holy Cross",'Holy Cross'!$F$9,IF(B164="Lafayette",Lafayette!$F$9,IF(B164="Lehigh",Lehigh!$F$9,IF(B164="Navy",Navy!$F$9,0)))))))))))))))))))))))))))))))))))))))))))))))))))))))))))))</f>
        <v>343</v>
      </c>
      <c r="L164" s="19">
        <f t="shared" si="16"/>
        <v>6.0279905111996968</v>
      </c>
      <c r="M164">
        <f t="shared" si="17"/>
        <v>154</v>
      </c>
      <c r="N164" s="19">
        <f>'Efficiency Adjustment'!$B$66</f>
        <v>29.429229830436125</v>
      </c>
      <c r="O164" s="19">
        <f>IF(B164="Air Force",'Air Force'!$C$71,IF(B164="Albany",Albany!$C$71,IF(B164="Detroit",Detroit!$C$71,IF(B164="Binghamton",Binghamton!$C$71,IF(B164="Hartford",Hartford!$C$71,IF(B164="Stony Brook",'Stony Brook'!$C$71,IF(B164="UMBC",UMBC!$C$71,IF(B164="Vermont",Vermont!$C$71,IF(B164="Duke",Duke!$C$71,IF(B164="Maryland",Maryland!$C$71,IF(B164="North Carolina",'North Carolina'!$C$71,IF(B164="Virginia",Virginia!$C$71,IF(B164="Georgetown",Georgetown!$C$71,IF(B164="Notre Dame",'Notre Dame'!$C$71,IF(B164="Providence",Providence!$C$71,IF(B164="Rutgers",Rutgers!$C$71,IF(B164="St. Johns",'St. Johns'!$C$71,IF(B164="Syracuse",Syracuse!$C$71,IF(B164="Villanova",Villanova!$C$71,IF(B164="Drexel",Drexel!$C$71,IF(B164="Hofstra",Hofstra!$C$71,IF(B164="Penn State",'Penn State'!$C$71,IF(B164="Delaware",Delaware!$C$71,IF(B164="Massachusetts",Massachusetts!$C$71,IF(B164="Bellarmine",Bellarmine!$C$71,IF(B164="Fairfield",Fairfield!$C$71,IF(B164="Hobart",Hobart!$C$71,IF(B164="Loyola",Loyola!$C$71,IF(B164="Ohio State",'Ohio State'!$C$71,IF(B164="Denver",Denver!$C$71,IF(B164="Johns Hopkins",'Johns Hopkins'!$C$71,IF(B164="Mercer",Mercer!$C$71,IF(B164="Michigan",Michigan!$C$71,IF(B164="Brown",Brown!$C$71,IF(B164="Cornell",Cornell!$C$71,IF(B164="Dartmouth",Dartmouth!$C$71,IF(B164="Harvard",Harvard!$C$71,IF(B164="Pennsylvania",Pennsylvania!$C$71,IF(B164="Princeton",Princeton!$C$71,IF(B164="Yale",Yale!$C$71,IF(B164="Canisius",Canisius!$C$71,IF(B164="Jacksonville",Jacksonville!$C$71,IF(B164="Manhattan",Manhattan!$C$71,IF(B164="Marist",Marist!$C$71,IF(B164="St. Josephs",'St. Josephs'!$C$71,IF(B164="Siena",Siena!$C$71,IF(B164="VMI",VMI!$C$71,IF(B164="Bryant",Bryant!$C$71,IF(B164="Mt. St. Marys",'Mount St. Marys'!$C$71,IF(B164="Quinnipiac",Quinnipiac!$C$71,IF(B164="Robert Morris",'Robert Morris'!$C$71,IF(B164="Sacred Heart",'Sacred Heart'!$C$71,IF(B164="Wagner",Wagner!$C$71,IF(B164="Army",Army!$C$71,IF(B164="Bucknell",Bucknell!$C$71,IF(B164="Colgate",Colgate!$C$71,IF(B164="Towson",Towson!$C$71,IF(B164="Holy Cross",'Holy Cross'!$C$71,IF(B164="Lafayette",Lafayette!$C$71,IF(B164="Lehigh",Lehigh!$C$71,IF(B164="Navy",Navy!$C$71,0)))))))))))))))))))))))))))))))))))))))))))))))))))))))))))))</f>
        <v>31.313736838620628</v>
      </c>
    </row>
    <row r="165" spans="1:15">
      <c r="A165" t="s">
        <v>471</v>
      </c>
      <c r="B165" t="s">
        <v>4</v>
      </c>
      <c r="C165" t="s">
        <v>435</v>
      </c>
      <c r="D165">
        <v>15</v>
      </c>
      <c r="E165">
        <v>6</v>
      </c>
      <c r="F165">
        <v>21</v>
      </c>
      <c r="G165" s="44">
        <f t="shared" si="12"/>
        <v>4.4510385756676563</v>
      </c>
      <c r="H165" s="44">
        <f t="shared" si="13"/>
        <v>1.7804154302670623</v>
      </c>
      <c r="I165" s="44">
        <f t="shared" si="14"/>
        <v>6.2314540059347179</v>
      </c>
      <c r="J165">
        <f t="shared" si="15"/>
        <v>146</v>
      </c>
      <c r="K165">
        <f>IF(B165="Air Force",'Air Force'!$F$9,IF(B165="Albany",Albany!$F$9,IF(B165="Detroit",Detroit!$F$9,IF(B165="Binghamton",Binghamton!$F$9,IF(B165="Hartford",Hartford!$F$9,IF(B165="Stony Brook",'Stony Brook'!$F$9,IF(B165="UMBC",UMBC!$F$9,IF(B165="Vermont",Vermont!$F$9,IF(B165="Duke",Duke!$F$9,IF(B165="Maryland",Maryland!$F$9,IF(B165="North Carolina",'North Carolina'!$F$9,IF(B165="Virginia",Virginia!$F$9,IF(B165="Georgetown",Georgetown!$F$9,IF(B165="Notre Dame",'Notre Dame'!$F$9,IF(B165="Providence",Providence!$F$9,IF(B165="Rutgers",Rutgers!$F$9,IF(B165="St. Johns",'St. Johns'!$F$9,IF(B165="Syracuse",Syracuse!$F$9,IF(B165="Villanova",Villanova!$F$9,IF(B165="Drexel",Drexel!$F$9,IF(B165="Hofstra",Hofstra!$F$9,IF(B165="Penn State",'Penn State'!$F$9,IF(B165="Delaware",Delaware!$F$9,IF(B165="Massachusetts",Massachusetts!$F$9,IF(B165="Bellarmine",Bellarmine!$F$9,IF(B165="Fairfield",Fairfield!$F$9,IF(B165="Hobart",Hobart!$F$9,IF(B165="Loyola",Loyola!$F$9,IF(B165="Ohio State",'Ohio State'!$F$9,IF(B165="Denver",Denver!$F$9,IF(B165="Johns Hopkins",'Johns Hopkins'!$F$9,IF(B165="Mercer",Mercer!$F$9,IF(B165="Michigan",Michigan!$F$9,IF(B165="Brown",Brown!$F$9,IF(B165="Cornell",Cornell!$F$9,IF(B165="Dartmouth",Dartmouth!$F$9,IF(B165="Harvard",Harvard!$F$9,IF(B165="Pennsylvania",Pennsylvania!$F$9,IF(B165="Princeton",Princeton!$F$9,IF(B165="Yale",Yale!$F$9,IF(B165="Canisius",Canisius!$F$9,IF(B165="Jacksonville",Jacksonville!$F$9,IF(B165="Manhattan",Manhattan!$F$9,IF(B165="Marist",Marist!$F$9,IF(B165="St. Josephs",'St. Josephs'!$F$9,IF(B165="Siena",Siena!$F$9,IF(B165="VMI",VMI!$F$9,IF(B165="Bryant",Bryant!$F$9,IF(B165="Mt. St. Marys",'Mount St. Marys'!$F$9,IF(B165="Quinnipiac",Quinnipiac!$F$9,IF(B165="Robert Morris",'Robert Morris'!$F$9,IF(B165="Sacred Heart",'Sacred Heart'!$F$9,IF(B165="Wagner",Wagner!$F$9,IF(B165="Army",Army!$F$9,IF(B165="Bucknell",Bucknell!$F$9,IF(B165="Colgate",Colgate!$F$9,IF(B165="Towson",Towson!$F$9,IF(B165="Holy Cross",'Holy Cross'!$F$9,IF(B165="Lafayette",Lafayette!$F$9,IF(B165="Lehigh",Lehigh!$F$9,IF(B165="Navy",Navy!$F$9,0)))))))))))))))))))))))))))))))))))))))))))))))))))))))))))))</f>
        <v>337</v>
      </c>
      <c r="L165" s="19">
        <f t="shared" si="16"/>
        <v>6.0063190666481265</v>
      </c>
      <c r="M165">
        <f t="shared" si="17"/>
        <v>155</v>
      </c>
      <c r="N165" s="19">
        <f>'Efficiency Adjustment'!$B$66</f>
        <v>29.429229830436125</v>
      </c>
      <c r="O165" s="19">
        <f>IF(B165="Air Force",'Air Force'!$C$71,IF(B165="Albany",Albany!$C$71,IF(B165="Detroit",Detroit!$C$71,IF(B165="Binghamton",Binghamton!$C$71,IF(B165="Hartford",Hartford!$C$71,IF(B165="Stony Brook",'Stony Brook'!$C$71,IF(B165="UMBC",UMBC!$C$71,IF(B165="Vermont",Vermont!$C$71,IF(B165="Duke",Duke!$C$71,IF(B165="Maryland",Maryland!$C$71,IF(B165="North Carolina",'North Carolina'!$C$71,IF(B165="Virginia",Virginia!$C$71,IF(B165="Georgetown",Georgetown!$C$71,IF(B165="Notre Dame",'Notre Dame'!$C$71,IF(B165="Providence",Providence!$C$71,IF(B165="Rutgers",Rutgers!$C$71,IF(B165="St. Johns",'St. Johns'!$C$71,IF(B165="Syracuse",Syracuse!$C$71,IF(B165="Villanova",Villanova!$C$71,IF(B165="Drexel",Drexel!$C$71,IF(B165="Hofstra",Hofstra!$C$71,IF(B165="Penn State",'Penn State'!$C$71,IF(B165="Delaware",Delaware!$C$71,IF(B165="Massachusetts",Massachusetts!$C$71,IF(B165="Bellarmine",Bellarmine!$C$71,IF(B165="Fairfield",Fairfield!$C$71,IF(B165="Hobart",Hobart!$C$71,IF(B165="Loyola",Loyola!$C$71,IF(B165="Ohio State",'Ohio State'!$C$71,IF(B165="Denver",Denver!$C$71,IF(B165="Johns Hopkins",'Johns Hopkins'!$C$71,IF(B165="Mercer",Mercer!$C$71,IF(B165="Michigan",Michigan!$C$71,IF(B165="Brown",Brown!$C$71,IF(B165="Cornell",Cornell!$C$71,IF(B165="Dartmouth",Dartmouth!$C$71,IF(B165="Harvard",Harvard!$C$71,IF(B165="Pennsylvania",Pennsylvania!$C$71,IF(B165="Princeton",Princeton!$C$71,IF(B165="Yale",Yale!$C$71,IF(B165="Canisius",Canisius!$C$71,IF(B165="Jacksonville",Jacksonville!$C$71,IF(B165="Manhattan",Manhattan!$C$71,IF(B165="Marist",Marist!$C$71,IF(B165="St. Josephs",'St. Josephs'!$C$71,IF(B165="Siena",Siena!$C$71,IF(B165="VMI",VMI!$C$71,IF(B165="Bryant",Bryant!$C$71,IF(B165="Mt. St. Marys",'Mount St. Marys'!$C$71,IF(B165="Quinnipiac",Quinnipiac!$C$71,IF(B165="Robert Morris",'Robert Morris'!$C$71,IF(B165="Sacred Heart",'Sacred Heart'!$C$71,IF(B165="Wagner",Wagner!$C$71,IF(B165="Army",Army!$C$71,IF(B165="Bucknell",Bucknell!$C$71,IF(B165="Colgate",Colgate!$C$71,IF(B165="Towson",Towson!$C$71,IF(B165="Holy Cross",'Holy Cross'!$C$71,IF(B165="Lafayette",Lafayette!$C$71,IF(B165="Lehigh",Lehigh!$C$71,IF(B165="Navy",Navy!$C$71,0)))))))))))))))))))))))))))))))))))))))))))))))))))))))))))))</f>
        <v>30.532326052532731</v>
      </c>
    </row>
    <row r="166" spans="1:15">
      <c r="A166" t="s">
        <v>455</v>
      </c>
      <c r="B166" t="s">
        <v>35</v>
      </c>
      <c r="C166" t="s">
        <v>434</v>
      </c>
      <c r="D166">
        <v>17</v>
      </c>
      <c r="E166">
        <v>8</v>
      </c>
      <c r="F166">
        <v>25</v>
      </c>
      <c r="G166" s="44">
        <f t="shared" si="12"/>
        <v>3.7694013303769403</v>
      </c>
      <c r="H166" s="44">
        <f t="shared" si="13"/>
        <v>1.7738359201773837</v>
      </c>
      <c r="I166" s="44">
        <f t="shared" si="14"/>
        <v>5.5432372505543244</v>
      </c>
      <c r="J166">
        <f t="shared" si="15"/>
        <v>174</v>
      </c>
      <c r="K166">
        <f>IF(B166="Air Force",'Air Force'!$F$9,IF(B166="Albany",Albany!$F$9,IF(B166="Detroit",Detroit!$F$9,IF(B166="Binghamton",Binghamton!$F$9,IF(B166="Hartford",Hartford!$F$9,IF(B166="Stony Brook",'Stony Brook'!$F$9,IF(B166="UMBC",UMBC!$F$9,IF(B166="Vermont",Vermont!$F$9,IF(B166="Duke",Duke!$F$9,IF(B166="Maryland",Maryland!$F$9,IF(B166="North Carolina",'North Carolina'!$F$9,IF(B166="Virginia",Virginia!$F$9,IF(B166="Georgetown",Georgetown!$F$9,IF(B166="Notre Dame",'Notre Dame'!$F$9,IF(B166="Providence",Providence!$F$9,IF(B166="Rutgers",Rutgers!$F$9,IF(B166="St. Johns",'St. Johns'!$F$9,IF(B166="Syracuse",Syracuse!$F$9,IF(B166="Villanova",Villanova!$F$9,IF(B166="Drexel",Drexel!$F$9,IF(B166="Hofstra",Hofstra!$F$9,IF(B166="Penn State",'Penn State'!$F$9,IF(B166="Delaware",Delaware!$F$9,IF(B166="Massachusetts",Massachusetts!$F$9,IF(B166="Bellarmine",Bellarmine!$F$9,IF(B166="Fairfield",Fairfield!$F$9,IF(B166="Hobart",Hobart!$F$9,IF(B166="Loyola",Loyola!$F$9,IF(B166="Ohio State",'Ohio State'!$F$9,IF(B166="Denver",Denver!$F$9,IF(B166="Johns Hopkins",'Johns Hopkins'!$F$9,IF(B166="Mercer",Mercer!$F$9,IF(B166="Michigan",Michigan!$F$9,IF(B166="Brown",Brown!$F$9,IF(B166="Cornell",Cornell!$F$9,IF(B166="Dartmouth",Dartmouth!$F$9,IF(B166="Harvard",Harvard!$F$9,IF(B166="Pennsylvania",Pennsylvania!$F$9,IF(B166="Princeton",Princeton!$F$9,IF(B166="Yale",Yale!$F$9,IF(B166="Canisius",Canisius!$F$9,IF(B166="Jacksonville",Jacksonville!$F$9,IF(B166="Manhattan",Manhattan!$F$9,IF(B166="Marist",Marist!$F$9,IF(B166="St. Josephs",'St. Josephs'!$F$9,IF(B166="Siena",Siena!$F$9,IF(B166="VMI",VMI!$F$9,IF(B166="Bryant",Bryant!$F$9,IF(B166="Mt. St. Marys",'Mount St. Marys'!$F$9,IF(B166="Quinnipiac",Quinnipiac!$F$9,IF(B166="Robert Morris",'Robert Morris'!$F$9,IF(B166="Sacred Heart",'Sacred Heart'!$F$9,IF(B166="Wagner",Wagner!$F$9,IF(B166="Army",Army!$F$9,IF(B166="Bucknell",Bucknell!$F$9,IF(B166="Colgate",Colgate!$F$9,IF(B166="Towson",Towson!$F$9,IF(B166="Holy Cross",'Holy Cross'!$F$9,IF(B166="Lafayette",Lafayette!$F$9,IF(B166="Lehigh",Lehigh!$F$9,IF(B166="Navy",Navy!$F$9,0)))))))))))))))))))))))))))))))))))))))))))))))))))))))))))))</f>
        <v>451</v>
      </c>
      <c r="L166" s="19">
        <f t="shared" si="16"/>
        <v>6.0311111467437453</v>
      </c>
      <c r="M166">
        <f t="shared" si="17"/>
        <v>153</v>
      </c>
      <c r="N166" s="19">
        <f>'Efficiency Adjustment'!$B$66</f>
        <v>29.429229830436125</v>
      </c>
      <c r="O166" s="19">
        <f>IF(B166="Air Force",'Air Force'!$C$71,IF(B166="Albany",Albany!$C$71,IF(B166="Detroit",Detroit!$C$71,IF(B166="Binghamton",Binghamton!$C$71,IF(B166="Hartford",Hartford!$C$71,IF(B166="Stony Brook",'Stony Brook'!$C$71,IF(B166="UMBC",UMBC!$C$71,IF(B166="Vermont",Vermont!$C$71,IF(B166="Duke",Duke!$C$71,IF(B166="Maryland",Maryland!$C$71,IF(B166="North Carolina",'North Carolina'!$C$71,IF(B166="Virginia",Virginia!$C$71,IF(B166="Georgetown",Georgetown!$C$71,IF(B166="Notre Dame",'Notre Dame'!$C$71,IF(B166="Providence",Providence!$C$71,IF(B166="Rutgers",Rutgers!$C$71,IF(B166="St. Johns",'St. Johns'!$C$71,IF(B166="Syracuse",Syracuse!$C$71,IF(B166="Villanova",Villanova!$C$71,IF(B166="Drexel",Drexel!$C$71,IF(B166="Hofstra",Hofstra!$C$71,IF(B166="Penn State",'Penn State'!$C$71,IF(B166="Delaware",Delaware!$C$71,IF(B166="Massachusetts",Massachusetts!$C$71,IF(B166="Bellarmine",Bellarmine!$C$71,IF(B166="Fairfield",Fairfield!$C$71,IF(B166="Hobart",Hobart!$C$71,IF(B166="Loyola",Loyola!$C$71,IF(B166="Ohio State",'Ohio State'!$C$71,IF(B166="Denver",Denver!$C$71,IF(B166="Johns Hopkins",'Johns Hopkins'!$C$71,IF(B166="Mercer",Mercer!$C$71,IF(B166="Michigan",Michigan!$C$71,IF(B166="Brown",Brown!$C$71,IF(B166="Cornell",Cornell!$C$71,IF(B166="Dartmouth",Dartmouth!$C$71,IF(B166="Harvard",Harvard!$C$71,IF(B166="Pennsylvania",Pennsylvania!$C$71,IF(B166="Princeton",Princeton!$C$71,IF(B166="Yale",Yale!$C$71,IF(B166="Canisius",Canisius!$C$71,IF(B166="Jacksonville",Jacksonville!$C$71,IF(B166="Manhattan",Manhattan!$C$71,IF(B166="Marist",Marist!$C$71,IF(B166="St. Josephs",'St. Josephs'!$C$71,IF(B166="Siena",Siena!$C$71,IF(B166="VMI",VMI!$C$71,IF(B166="Bryant",Bryant!$C$71,IF(B166="Mt. St. Marys",'Mount St. Marys'!$C$71,IF(B166="Quinnipiac",Quinnipiac!$C$71,IF(B166="Robert Morris",'Robert Morris'!$C$71,IF(B166="Sacred Heart",'Sacred Heart'!$C$71,IF(B166="Wagner",Wagner!$C$71,IF(B166="Army",Army!$C$71,IF(B166="Bucknell",Bucknell!$C$71,IF(B166="Colgate",Colgate!$C$71,IF(B166="Towson",Towson!$C$71,IF(B166="Holy Cross",'Holy Cross'!$C$71,IF(B166="Lafayette",Lafayette!$C$71,IF(B166="Lehigh",Lehigh!$C$71,IF(B166="Navy",Navy!$C$71,0)))))))))))))))))))))))))))))))))))))))))))))))))))))))))))))</f>
        <v>27.048614937112415</v>
      </c>
    </row>
    <row r="167" spans="1:15">
      <c r="A167" t="s">
        <v>273</v>
      </c>
      <c r="B167" t="s">
        <v>14</v>
      </c>
      <c r="C167" t="s">
        <v>435</v>
      </c>
      <c r="D167">
        <v>23</v>
      </c>
      <c r="E167">
        <v>3</v>
      </c>
      <c r="F167">
        <v>26</v>
      </c>
      <c r="G167" s="44">
        <f t="shared" si="12"/>
        <v>5.5555555555555554</v>
      </c>
      <c r="H167" s="44">
        <f t="shared" si="13"/>
        <v>0.72463768115942029</v>
      </c>
      <c r="I167" s="44">
        <f t="shared" si="14"/>
        <v>6.2801932367149762</v>
      </c>
      <c r="J167">
        <f t="shared" si="15"/>
        <v>141</v>
      </c>
      <c r="K167">
        <f>IF(B167="Air Force",'Air Force'!$F$9,IF(B167="Albany",Albany!$F$9,IF(B167="Detroit",Detroit!$F$9,IF(B167="Binghamton",Binghamton!$F$9,IF(B167="Hartford",Hartford!$F$9,IF(B167="Stony Brook",'Stony Brook'!$F$9,IF(B167="UMBC",UMBC!$F$9,IF(B167="Vermont",Vermont!$F$9,IF(B167="Duke",Duke!$F$9,IF(B167="Maryland",Maryland!$F$9,IF(B167="North Carolina",'North Carolina'!$F$9,IF(B167="Virginia",Virginia!$F$9,IF(B167="Georgetown",Georgetown!$F$9,IF(B167="Notre Dame",'Notre Dame'!$F$9,IF(B167="Providence",Providence!$F$9,IF(B167="Rutgers",Rutgers!$F$9,IF(B167="St. Johns",'St. Johns'!$F$9,IF(B167="Syracuse",Syracuse!$F$9,IF(B167="Villanova",Villanova!$F$9,IF(B167="Drexel",Drexel!$F$9,IF(B167="Hofstra",Hofstra!$F$9,IF(B167="Penn State",'Penn State'!$F$9,IF(B167="Delaware",Delaware!$F$9,IF(B167="Massachusetts",Massachusetts!$F$9,IF(B167="Bellarmine",Bellarmine!$F$9,IF(B167="Fairfield",Fairfield!$F$9,IF(B167="Hobart",Hobart!$F$9,IF(B167="Loyola",Loyola!$F$9,IF(B167="Ohio State",'Ohio State'!$F$9,IF(B167="Denver",Denver!$F$9,IF(B167="Johns Hopkins",'Johns Hopkins'!$F$9,IF(B167="Mercer",Mercer!$F$9,IF(B167="Michigan",Michigan!$F$9,IF(B167="Brown",Brown!$F$9,IF(B167="Cornell",Cornell!$F$9,IF(B167="Dartmouth",Dartmouth!$F$9,IF(B167="Harvard",Harvard!$F$9,IF(B167="Pennsylvania",Pennsylvania!$F$9,IF(B167="Princeton",Princeton!$F$9,IF(B167="Yale",Yale!$F$9,IF(B167="Canisius",Canisius!$F$9,IF(B167="Jacksonville",Jacksonville!$F$9,IF(B167="Manhattan",Manhattan!$F$9,IF(B167="Marist",Marist!$F$9,IF(B167="St. Josephs",'St. Josephs'!$F$9,IF(B167="Siena",Siena!$F$9,IF(B167="VMI",VMI!$F$9,IF(B167="Bryant",Bryant!$F$9,IF(B167="Mt. St. Marys",'Mount St. Marys'!$F$9,IF(B167="Quinnipiac",Quinnipiac!$F$9,IF(B167="Robert Morris",'Robert Morris'!$F$9,IF(B167="Sacred Heart",'Sacred Heart'!$F$9,IF(B167="Wagner",Wagner!$F$9,IF(B167="Army",Army!$F$9,IF(B167="Bucknell",Bucknell!$F$9,IF(B167="Colgate",Colgate!$F$9,IF(B167="Towson",Towson!$F$9,IF(B167="Holy Cross",'Holy Cross'!$F$9,IF(B167="Lafayette",Lafayette!$F$9,IF(B167="Lehigh",Lehigh!$F$9,IF(B167="Navy",Navy!$F$9,0)))))))))))))))))))))))))))))))))))))))))))))))))))))))))))))</f>
        <v>414</v>
      </c>
      <c r="L167" s="19">
        <f t="shared" si="16"/>
        <v>5.9993597919159463</v>
      </c>
      <c r="M167">
        <f t="shared" si="17"/>
        <v>156</v>
      </c>
      <c r="N167" s="19">
        <f>'Efficiency Adjustment'!$B$66</f>
        <v>29.429229830436125</v>
      </c>
      <c r="O167" s="19">
        <f>IF(B167="Air Force",'Air Force'!$C$71,IF(B167="Albany",Albany!$C$71,IF(B167="Detroit",Detroit!$C$71,IF(B167="Binghamton",Binghamton!$C$71,IF(B167="Hartford",Hartford!$C$71,IF(B167="Stony Brook",'Stony Brook'!$C$71,IF(B167="UMBC",UMBC!$C$71,IF(B167="Vermont",Vermont!$C$71,IF(B167="Duke",Duke!$C$71,IF(B167="Maryland",Maryland!$C$71,IF(B167="North Carolina",'North Carolina'!$C$71,IF(B167="Virginia",Virginia!$C$71,IF(B167="Georgetown",Georgetown!$C$71,IF(B167="Notre Dame",'Notre Dame'!$C$71,IF(B167="Providence",Providence!$C$71,IF(B167="Rutgers",Rutgers!$C$71,IF(B167="St. Johns",'St. Johns'!$C$71,IF(B167="Syracuse",Syracuse!$C$71,IF(B167="Villanova",Villanova!$C$71,IF(B167="Drexel",Drexel!$C$71,IF(B167="Hofstra",Hofstra!$C$71,IF(B167="Penn State",'Penn State'!$C$71,IF(B167="Delaware",Delaware!$C$71,IF(B167="Massachusetts",Massachusetts!$C$71,IF(B167="Bellarmine",Bellarmine!$C$71,IF(B167="Fairfield",Fairfield!$C$71,IF(B167="Hobart",Hobart!$C$71,IF(B167="Loyola",Loyola!$C$71,IF(B167="Ohio State",'Ohio State'!$C$71,IF(B167="Denver",Denver!$C$71,IF(B167="Johns Hopkins",'Johns Hopkins'!$C$71,IF(B167="Mercer",Mercer!$C$71,IF(B167="Michigan",Michigan!$C$71,IF(B167="Brown",Brown!$C$71,IF(B167="Cornell",Cornell!$C$71,IF(B167="Dartmouth",Dartmouth!$C$71,IF(B167="Harvard",Harvard!$C$71,IF(B167="Pennsylvania",Pennsylvania!$C$71,IF(B167="Princeton",Princeton!$C$71,IF(B167="Yale",Yale!$C$71,IF(B167="Canisius",Canisius!$C$71,IF(B167="Jacksonville",Jacksonville!$C$71,IF(B167="Manhattan",Manhattan!$C$71,IF(B167="Marist",Marist!$C$71,IF(B167="St. Josephs",'St. Josephs'!$C$71,IF(B167="Siena",Siena!$C$71,IF(B167="VMI",VMI!$C$71,IF(B167="Bryant",Bryant!$C$71,IF(B167="Mt. St. Marys",'Mount St. Marys'!$C$71,IF(B167="Quinnipiac",Quinnipiac!$C$71,IF(B167="Robert Morris",'Robert Morris'!$C$71,IF(B167="Sacred Heart",'Sacred Heart'!$C$71,IF(B167="Wagner",Wagner!$C$71,IF(B167="Army",Army!$C$71,IF(B167="Bucknell",Bucknell!$C$71,IF(B167="Colgate",Colgate!$C$71,IF(B167="Towson",Towson!$C$71,IF(B167="Holy Cross",'Holy Cross'!$C$71,IF(B167="Lafayette",Lafayette!$C$71,IF(B167="Lehigh",Lehigh!$C$71,IF(B167="Navy",Navy!$C$71,0)))))))))))))))))))))))))))))))))))))))))))))))))))))))))))))</f>
        <v>30.806828820615099</v>
      </c>
    </row>
    <row r="168" spans="1:15">
      <c r="A168" t="s">
        <v>397</v>
      </c>
      <c r="B168" t="s">
        <v>24</v>
      </c>
      <c r="C168" t="s">
        <v>437</v>
      </c>
      <c r="D168">
        <v>15</v>
      </c>
      <c r="E168">
        <v>8</v>
      </c>
      <c r="F168">
        <v>23</v>
      </c>
      <c r="G168" s="44">
        <f t="shared" si="12"/>
        <v>4.225352112676056</v>
      </c>
      <c r="H168" s="44">
        <f t="shared" si="13"/>
        <v>2.2535211267605635</v>
      </c>
      <c r="I168" s="44">
        <f t="shared" si="14"/>
        <v>6.4788732394366191</v>
      </c>
      <c r="J168">
        <f t="shared" si="15"/>
        <v>130</v>
      </c>
      <c r="K168">
        <f>IF(B168="Air Force",'Air Force'!$F$9,IF(B168="Albany",Albany!$F$9,IF(B168="Detroit",Detroit!$F$9,IF(B168="Binghamton",Binghamton!$F$9,IF(B168="Hartford",Hartford!$F$9,IF(B168="Stony Brook",'Stony Brook'!$F$9,IF(B168="UMBC",UMBC!$F$9,IF(B168="Vermont",Vermont!$F$9,IF(B168="Duke",Duke!$F$9,IF(B168="Maryland",Maryland!$F$9,IF(B168="North Carolina",'North Carolina'!$F$9,IF(B168="Virginia",Virginia!$F$9,IF(B168="Georgetown",Georgetown!$F$9,IF(B168="Notre Dame",'Notre Dame'!$F$9,IF(B168="Providence",Providence!$F$9,IF(B168="Rutgers",Rutgers!$F$9,IF(B168="St. Johns",'St. Johns'!$F$9,IF(B168="Syracuse",Syracuse!$F$9,IF(B168="Villanova",Villanova!$F$9,IF(B168="Drexel",Drexel!$F$9,IF(B168="Hofstra",Hofstra!$F$9,IF(B168="Penn State",'Penn State'!$F$9,IF(B168="Delaware",Delaware!$F$9,IF(B168="Massachusetts",Massachusetts!$F$9,IF(B168="Bellarmine",Bellarmine!$F$9,IF(B168="Fairfield",Fairfield!$F$9,IF(B168="Hobart",Hobart!$F$9,IF(B168="Loyola",Loyola!$F$9,IF(B168="Ohio State",'Ohio State'!$F$9,IF(B168="Denver",Denver!$F$9,IF(B168="Johns Hopkins",'Johns Hopkins'!$F$9,IF(B168="Mercer",Mercer!$F$9,IF(B168="Michigan",Michigan!$F$9,IF(B168="Brown",Brown!$F$9,IF(B168="Cornell",Cornell!$F$9,IF(B168="Dartmouth",Dartmouth!$F$9,IF(B168="Harvard",Harvard!$F$9,IF(B168="Pennsylvania",Pennsylvania!$F$9,IF(B168="Princeton",Princeton!$F$9,IF(B168="Yale",Yale!$F$9,IF(B168="Canisius",Canisius!$F$9,IF(B168="Jacksonville",Jacksonville!$F$9,IF(B168="Manhattan",Manhattan!$F$9,IF(B168="Marist",Marist!$F$9,IF(B168="St. Josephs",'St. Josephs'!$F$9,IF(B168="Siena",Siena!$F$9,IF(B168="VMI",VMI!$F$9,IF(B168="Bryant",Bryant!$F$9,IF(B168="Mt. St. Marys",'Mount St. Marys'!$F$9,IF(B168="Quinnipiac",Quinnipiac!$F$9,IF(B168="Robert Morris",'Robert Morris'!$F$9,IF(B168="Sacred Heart",'Sacred Heart'!$F$9,IF(B168="Wagner",Wagner!$F$9,IF(B168="Army",Army!$F$9,IF(B168="Bucknell",Bucknell!$F$9,IF(B168="Colgate",Colgate!$F$9,IF(B168="Towson",Towson!$F$9,IF(B168="Holy Cross",'Holy Cross'!$F$9,IF(B168="Lafayette",Lafayette!$F$9,IF(B168="Lehigh",Lehigh!$F$9,IF(B168="Navy",Navy!$F$9,0)))))))))))))))))))))))))))))))))))))))))))))))))))))))))))))</f>
        <v>355</v>
      </c>
      <c r="L168" s="19">
        <f t="shared" si="16"/>
        <v>5.9642561640247953</v>
      </c>
      <c r="M168">
        <f t="shared" si="17"/>
        <v>158</v>
      </c>
      <c r="N168" s="19">
        <f>'Efficiency Adjustment'!$B$66</f>
        <v>29.429229830436125</v>
      </c>
      <c r="O168" s="19">
        <f>IF(B168="Air Force",'Air Force'!$C$71,IF(B168="Albany",Albany!$C$71,IF(B168="Detroit",Detroit!$C$71,IF(B168="Binghamton",Binghamton!$C$71,IF(B168="Hartford",Hartford!$C$71,IF(B168="Stony Brook",'Stony Brook'!$C$71,IF(B168="UMBC",UMBC!$C$71,IF(B168="Vermont",Vermont!$C$71,IF(B168="Duke",Duke!$C$71,IF(B168="Maryland",Maryland!$C$71,IF(B168="North Carolina",'North Carolina'!$C$71,IF(B168="Virginia",Virginia!$C$71,IF(B168="Georgetown",Georgetown!$C$71,IF(B168="Notre Dame",'Notre Dame'!$C$71,IF(B168="Providence",Providence!$C$71,IF(B168="Rutgers",Rutgers!$C$71,IF(B168="St. Johns",'St. Johns'!$C$71,IF(B168="Syracuse",Syracuse!$C$71,IF(B168="Villanova",Villanova!$C$71,IF(B168="Drexel",Drexel!$C$71,IF(B168="Hofstra",Hofstra!$C$71,IF(B168="Penn State",'Penn State'!$C$71,IF(B168="Delaware",Delaware!$C$71,IF(B168="Massachusetts",Massachusetts!$C$71,IF(B168="Bellarmine",Bellarmine!$C$71,IF(B168="Fairfield",Fairfield!$C$71,IF(B168="Hobart",Hobart!$C$71,IF(B168="Loyola",Loyola!$C$71,IF(B168="Ohio State",'Ohio State'!$C$71,IF(B168="Denver",Denver!$C$71,IF(B168="Johns Hopkins",'Johns Hopkins'!$C$71,IF(B168="Mercer",Mercer!$C$71,IF(B168="Michigan",Michigan!$C$71,IF(B168="Brown",Brown!$C$71,IF(B168="Cornell",Cornell!$C$71,IF(B168="Dartmouth",Dartmouth!$C$71,IF(B168="Harvard",Harvard!$C$71,IF(B168="Pennsylvania",Pennsylvania!$C$71,IF(B168="Princeton",Princeton!$C$71,IF(B168="Yale",Yale!$C$71,IF(B168="Canisius",Canisius!$C$71,IF(B168="Jacksonville",Jacksonville!$C$71,IF(B168="Manhattan",Manhattan!$C$71,IF(B168="Marist",Marist!$C$71,IF(B168="St. Josephs",'St. Josephs'!$C$71,IF(B168="Siena",Siena!$C$71,IF(B168="VMI",VMI!$C$71,IF(B168="Bryant",Bryant!$C$71,IF(B168="Mt. St. Marys",'Mount St. Marys'!$C$71,IF(B168="Quinnipiac",Quinnipiac!$C$71,IF(B168="Robert Morris",'Robert Morris'!$C$71,IF(B168="Sacred Heart",'Sacred Heart'!$C$71,IF(B168="Wagner",Wagner!$C$71,IF(B168="Army",Army!$C$71,IF(B168="Bucknell",Bucknell!$C$71,IF(B168="Colgate",Colgate!$C$71,IF(B168="Towson",Towson!$C$71,IF(B168="Holy Cross",'Holy Cross'!$C$71,IF(B168="Lafayette",Lafayette!$C$71,IF(B168="Lehigh",Lehigh!$C$71,IF(B168="Navy",Navy!$C$71,0)))))))))))))))))))))))))))))))))))))))))))))))))))))))))))))</f>
        <v>31.968487664181051</v>
      </c>
    </row>
    <row r="169" spans="1:15">
      <c r="A169" t="s">
        <v>286</v>
      </c>
      <c r="B169" t="s">
        <v>44</v>
      </c>
      <c r="C169" t="s">
        <v>436</v>
      </c>
      <c r="D169">
        <v>10</v>
      </c>
      <c r="E169">
        <v>15</v>
      </c>
      <c r="F169">
        <v>25</v>
      </c>
      <c r="G169" s="44">
        <f t="shared" si="12"/>
        <v>2.4390243902439024</v>
      </c>
      <c r="H169" s="44">
        <f t="shared" si="13"/>
        <v>3.6585365853658534</v>
      </c>
      <c r="I169" s="44">
        <f t="shared" si="14"/>
        <v>6.0975609756097562</v>
      </c>
      <c r="J169">
        <f t="shared" si="15"/>
        <v>151</v>
      </c>
      <c r="K169">
        <f>IF(B169="Air Force",'Air Force'!$F$9,IF(B169="Albany",Albany!$F$9,IF(B169="Detroit",Detroit!$F$9,IF(B169="Binghamton",Binghamton!$F$9,IF(B169="Hartford",Hartford!$F$9,IF(B169="Stony Brook",'Stony Brook'!$F$9,IF(B169="UMBC",UMBC!$F$9,IF(B169="Vermont",Vermont!$F$9,IF(B169="Duke",Duke!$F$9,IF(B169="Maryland",Maryland!$F$9,IF(B169="North Carolina",'North Carolina'!$F$9,IF(B169="Virginia",Virginia!$F$9,IF(B169="Georgetown",Georgetown!$F$9,IF(B169="Notre Dame",'Notre Dame'!$F$9,IF(B169="Providence",Providence!$F$9,IF(B169="Rutgers",Rutgers!$F$9,IF(B169="St. Johns",'St. Johns'!$F$9,IF(B169="Syracuse",Syracuse!$F$9,IF(B169="Villanova",Villanova!$F$9,IF(B169="Drexel",Drexel!$F$9,IF(B169="Hofstra",Hofstra!$F$9,IF(B169="Penn State",'Penn State'!$F$9,IF(B169="Delaware",Delaware!$F$9,IF(B169="Massachusetts",Massachusetts!$F$9,IF(B169="Bellarmine",Bellarmine!$F$9,IF(B169="Fairfield",Fairfield!$F$9,IF(B169="Hobart",Hobart!$F$9,IF(B169="Loyola",Loyola!$F$9,IF(B169="Ohio State",'Ohio State'!$F$9,IF(B169="Denver",Denver!$F$9,IF(B169="Johns Hopkins",'Johns Hopkins'!$F$9,IF(B169="Mercer",Mercer!$F$9,IF(B169="Michigan",Michigan!$F$9,IF(B169="Brown",Brown!$F$9,IF(B169="Cornell",Cornell!$F$9,IF(B169="Dartmouth",Dartmouth!$F$9,IF(B169="Harvard",Harvard!$F$9,IF(B169="Pennsylvania",Pennsylvania!$F$9,IF(B169="Princeton",Princeton!$F$9,IF(B169="Yale",Yale!$F$9,IF(B169="Canisius",Canisius!$F$9,IF(B169="Jacksonville",Jacksonville!$F$9,IF(B169="Manhattan",Manhattan!$F$9,IF(B169="Marist",Marist!$F$9,IF(B169="St. Josephs",'St. Josephs'!$F$9,IF(B169="Siena",Siena!$F$9,IF(B169="VMI",VMI!$F$9,IF(B169="Bryant",Bryant!$F$9,IF(B169="Mt. St. Marys",'Mount St. Marys'!$F$9,IF(B169="Quinnipiac",Quinnipiac!$F$9,IF(B169="Robert Morris",'Robert Morris'!$F$9,IF(B169="Sacred Heart",'Sacred Heart'!$F$9,IF(B169="Wagner",Wagner!$F$9,IF(B169="Army",Army!$F$9,IF(B169="Bucknell",Bucknell!$F$9,IF(B169="Colgate",Colgate!$F$9,IF(B169="Towson",Towson!$F$9,IF(B169="Holy Cross",'Holy Cross'!$F$9,IF(B169="Lafayette",Lafayette!$F$9,IF(B169="Lehigh",Lehigh!$F$9,IF(B169="Navy",Navy!$F$9,0)))))))))))))))))))))))))))))))))))))))))))))))))))))))))))))</f>
        <v>410</v>
      </c>
      <c r="L169" s="19">
        <f t="shared" si="16"/>
        <v>5.9787385542957061</v>
      </c>
      <c r="M169">
        <f t="shared" si="17"/>
        <v>157</v>
      </c>
      <c r="N169" s="19">
        <f>'Efficiency Adjustment'!$B$66</f>
        <v>29.429229830436125</v>
      </c>
      <c r="O169" s="19">
        <f>IF(B169="Air Force",'Air Force'!$C$71,IF(B169="Albany",Albany!$C$71,IF(B169="Detroit",Detroit!$C$71,IF(B169="Binghamton",Binghamton!$C$71,IF(B169="Hartford",Hartford!$C$71,IF(B169="Stony Brook",'Stony Brook'!$C$71,IF(B169="UMBC",UMBC!$C$71,IF(B169="Vermont",Vermont!$C$71,IF(B169="Duke",Duke!$C$71,IF(B169="Maryland",Maryland!$C$71,IF(B169="North Carolina",'North Carolina'!$C$71,IF(B169="Virginia",Virginia!$C$71,IF(B169="Georgetown",Georgetown!$C$71,IF(B169="Notre Dame",'Notre Dame'!$C$71,IF(B169="Providence",Providence!$C$71,IF(B169="Rutgers",Rutgers!$C$71,IF(B169="St. Johns",'St. Johns'!$C$71,IF(B169="Syracuse",Syracuse!$C$71,IF(B169="Villanova",Villanova!$C$71,IF(B169="Drexel",Drexel!$C$71,IF(B169="Hofstra",Hofstra!$C$71,IF(B169="Penn State",'Penn State'!$C$71,IF(B169="Delaware",Delaware!$C$71,IF(B169="Massachusetts",Massachusetts!$C$71,IF(B169="Bellarmine",Bellarmine!$C$71,IF(B169="Fairfield",Fairfield!$C$71,IF(B169="Hobart",Hobart!$C$71,IF(B169="Loyola",Loyola!$C$71,IF(B169="Ohio State",'Ohio State'!$C$71,IF(B169="Denver",Denver!$C$71,IF(B169="Johns Hopkins",'Johns Hopkins'!$C$71,IF(B169="Mercer",Mercer!$C$71,IF(B169="Michigan",Michigan!$C$71,IF(B169="Brown",Brown!$C$71,IF(B169="Cornell",Cornell!$C$71,IF(B169="Dartmouth",Dartmouth!$C$71,IF(B169="Harvard",Harvard!$C$71,IF(B169="Pennsylvania",Pennsylvania!$C$71,IF(B169="Princeton",Princeton!$C$71,IF(B169="Yale",Yale!$C$71,IF(B169="Canisius",Canisius!$C$71,IF(B169="Jacksonville",Jacksonville!$C$71,IF(B169="Manhattan",Manhattan!$C$71,IF(B169="Marist",Marist!$C$71,IF(B169="St. Josephs",'St. Josephs'!$C$71,IF(B169="Siena",Siena!$C$71,IF(B169="VMI",VMI!$C$71,IF(B169="Bryant",Bryant!$C$71,IF(B169="Mt. St. Marys",'Mount St. Marys'!$C$71,IF(B169="Quinnipiac",Quinnipiac!$C$71,IF(B169="Robert Morris",'Robert Morris'!$C$71,IF(B169="Sacred Heart",'Sacred Heart'!$C$71,IF(B169="Wagner",Wagner!$C$71,IF(B169="Army",Army!$C$71,IF(B169="Bucknell",Bucknell!$C$71,IF(B169="Colgate",Colgate!$C$71,IF(B169="Towson",Towson!$C$71,IF(B169="Holy Cross",'Holy Cross'!$C$71,IF(B169="Lafayette",Lafayette!$C$71,IF(B169="Lehigh",Lehigh!$C$71,IF(B169="Navy",Navy!$C$71,0)))))))))))))))))))))))))))))))))))))))))))))))))))))))))))))</f>
        <v>30.014111125060992</v>
      </c>
    </row>
    <row r="170" spans="1:15">
      <c r="A170" t="s">
        <v>386</v>
      </c>
      <c r="B170" t="s">
        <v>17</v>
      </c>
      <c r="C170" t="s">
        <v>435</v>
      </c>
      <c r="D170">
        <v>16</v>
      </c>
      <c r="E170">
        <v>6</v>
      </c>
      <c r="F170">
        <v>22</v>
      </c>
      <c r="G170" s="44">
        <f t="shared" si="12"/>
        <v>4.3010752688172049</v>
      </c>
      <c r="H170" s="44">
        <f t="shared" si="13"/>
        <v>1.6129032258064515</v>
      </c>
      <c r="I170" s="44">
        <f t="shared" si="14"/>
        <v>5.913978494623656</v>
      </c>
      <c r="J170">
        <f t="shared" si="15"/>
        <v>161</v>
      </c>
      <c r="K170">
        <f>IF(B170="Air Force",'Air Force'!$F$9,IF(B170="Albany",Albany!$F$9,IF(B170="Detroit",Detroit!$F$9,IF(B170="Binghamton",Binghamton!$F$9,IF(B170="Hartford",Hartford!$F$9,IF(B170="Stony Brook",'Stony Brook'!$F$9,IF(B170="UMBC",UMBC!$F$9,IF(B170="Vermont",Vermont!$F$9,IF(B170="Duke",Duke!$F$9,IF(B170="Maryland",Maryland!$F$9,IF(B170="North Carolina",'North Carolina'!$F$9,IF(B170="Virginia",Virginia!$F$9,IF(B170="Georgetown",Georgetown!$F$9,IF(B170="Notre Dame",'Notre Dame'!$F$9,IF(B170="Providence",Providence!$F$9,IF(B170="Rutgers",Rutgers!$F$9,IF(B170="St. Johns",'St. Johns'!$F$9,IF(B170="Syracuse",Syracuse!$F$9,IF(B170="Villanova",Villanova!$F$9,IF(B170="Drexel",Drexel!$F$9,IF(B170="Hofstra",Hofstra!$F$9,IF(B170="Penn State",'Penn State'!$F$9,IF(B170="Delaware",Delaware!$F$9,IF(B170="Massachusetts",Massachusetts!$F$9,IF(B170="Bellarmine",Bellarmine!$F$9,IF(B170="Fairfield",Fairfield!$F$9,IF(B170="Hobart",Hobart!$F$9,IF(B170="Loyola",Loyola!$F$9,IF(B170="Ohio State",'Ohio State'!$F$9,IF(B170="Denver",Denver!$F$9,IF(B170="Johns Hopkins",'Johns Hopkins'!$F$9,IF(B170="Mercer",Mercer!$F$9,IF(B170="Michigan",Michigan!$F$9,IF(B170="Brown",Brown!$F$9,IF(B170="Cornell",Cornell!$F$9,IF(B170="Dartmouth",Dartmouth!$F$9,IF(B170="Harvard",Harvard!$F$9,IF(B170="Pennsylvania",Pennsylvania!$F$9,IF(B170="Princeton",Princeton!$F$9,IF(B170="Yale",Yale!$F$9,IF(B170="Canisius",Canisius!$F$9,IF(B170="Jacksonville",Jacksonville!$F$9,IF(B170="Manhattan",Manhattan!$F$9,IF(B170="Marist",Marist!$F$9,IF(B170="St. Josephs",'St. Josephs'!$F$9,IF(B170="Siena",Siena!$F$9,IF(B170="VMI",VMI!$F$9,IF(B170="Bryant",Bryant!$F$9,IF(B170="Mt. St. Marys",'Mount St. Marys'!$F$9,IF(B170="Quinnipiac",Quinnipiac!$F$9,IF(B170="Robert Morris",'Robert Morris'!$F$9,IF(B170="Sacred Heart",'Sacred Heart'!$F$9,IF(B170="Wagner",Wagner!$F$9,IF(B170="Army",Army!$F$9,IF(B170="Bucknell",Bucknell!$F$9,IF(B170="Colgate",Colgate!$F$9,IF(B170="Towson",Towson!$F$9,IF(B170="Holy Cross",'Holy Cross'!$F$9,IF(B170="Lafayette",Lafayette!$F$9,IF(B170="Lehigh",Lehigh!$F$9,IF(B170="Navy",Navy!$F$9,0)))))))))))))))))))))))))))))))))))))))))))))))))))))))))))))</f>
        <v>372</v>
      </c>
      <c r="L170" s="19">
        <f t="shared" si="16"/>
        <v>5.9186746342143426</v>
      </c>
      <c r="M170">
        <f t="shared" si="17"/>
        <v>159</v>
      </c>
      <c r="N170" s="19">
        <f>'Efficiency Adjustment'!$B$66</f>
        <v>29.429229830436125</v>
      </c>
      <c r="O170" s="19">
        <f>IF(B170="Air Force",'Air Force'!$C$71,IF(B170="Albany",Albany!$C$71,IF(B170="Detroit",Detroit!$C$71,IF(B170="Binghamton",Binghamton!$C$71,IF(B170="Hartford",Hartford!$C$71,IF(B170="Stony Brook",'Stony Brook'!$C$71,IF(B170="UMBC",UMBC!$C$71,IF(B170="Vermont",Vermont!$C$71,IF(B170="Duke",Duke!$C$71,IF(B170="Maryland",Maryland!$C$71,IF(B170="North Carolina",'North Carolina'!$C$71,IF(B170="Virginia",Virginia!$C$71,IF(B170="Georgetown",Georgetown!$C$71,IF(B170="Notre Dame",'Notre Dame'!$C$71,IF(B170="Providence",Providence!$C$71,IF(B170="Rutgers",Rutgers!$C$71,IF(B170="St. Johns",'St. Johns'!$C$71,IF(B170="Syracuse",Syracuse!$C$71,IF(B170="Villanova",Villanova!$C$71,IF(B170="Drexel",Drexel!$C$71,IF(B170="Hofstra",Hofstra!$C$71,IF(B170="Penn State",'Penn State'!$C$71,IF(B170="Delaware",Delaware!$C$71,IF(B170="Massachusetts",Massachusetts!$C$71,IF(B170="Bellarmine",Bellarmine!$C$71,IF(B170="Fairfield",Fairfield!$C$71,IF(B170="Hobart",Hobart!$C$71,IF(B170="Loyola",Loyola!$C$71,IF(B170="Ohio State",'Ohio State'!$C$71,IF(B170="Denver",Denver!$C$71,IF(B170="Johns Hopkins",'Johns Hopkins'!$C$71,IF(B170="Mercer",Mercer!$C$71,IF(B170="Michigan",Michigan!$C$71,IF(B170="Brown",Brown!$C$71,IF(B170="Cornell",Cornell!$C$71,IF(B170="Dartmouth",Dartmouth!$C$71,IF(B170="Harvard",Harvard!$C$71,IF(B170="Pennsylvania",Pennsylvania!$C$71,IF(B170="Princeton",Princeton!$C$71,IF(B170="Yale",Yale!$C$71,IF(B170="Canisius",Canisius!$C$71,IF(B170="Jacksonville",Jacksonville!$C$71,IF(B170="Manhattan",Manhattan!$C$71,IF(B170="Marist",Marist!$C$71,IF(B170="St. Josephs",'St. Josephs'!$C$71,IF(B170="Siena",Siena!$C$71,IF(B170="VMI",VMI!$C$71,IF(B170="Bryant",Bryant!$C$71,IF(B170="Mt. St. Marys",'Mount St. Marys'!$C$71,IF(B170="Quinnipiac",Quinnipiac!$C$71,IF(B170="Robert Morris",'Robert Morris'!$C$71,IF(B170="Sacred Heart",'Sacred Heart'!$C$71,IF(B170="Wagner",Wagner!$C$71,IF(B170="Army",Army!$C$71,IF(B170="Bucknell",Bucknell!$C$71,IF(B170="Colgate",Colgate!$C$71,IF(B170="Towson",Towson!$C$71,IF(B170="Holy Cross",'Holy Cross'!$C$71,IF(B170="Lafayette",Lafayette!$C$71,IF(B170="Lehigh",Lehigh!$C$71,IF(B170="Navy",Navy!$C$71,0)))))))))))))))))))))))))))))))))))))))))))))))))))))))))))))</f>
        <v>29.405879371106732</v>
      </c>
    </row>
    <row r="171" spans="1:15">
      <c r="A171" t="s">
        <v>451</v>
      </c>
      <c r="B171" t="s">
        <v>58</v>
      </c>
      <c r="C171" t="s">
        <v>437</v>
      </c>
      <c r="D171">
        <v>19</v>
      </c>
      <c r="E171">
        <v>2</v>
      </c>
      <c r="F171">
        <v>21</v>
      </c>
      <c r="G171" s="44">
        <f t="shared" si="12"/>
        <v>5.8461538461538458</v>
      </c>
      <c r="H171" s="44">
        <f t="shared" si="13"/>
        <v>0.61538461538461542</v>
      </c>
      <c r="I171" s="44">
        <f t="shared" si="14"/>
        <v>6.4615384615384617</v>
      </c>
      <c r="J171">
        <f t="shared" si="15"/>
        <v>133</v>
      </c>
      <c r="K171">
        <f>IF(B171="Air Force",'Air Force'!$F$9,IF(B171="Albany",Albany!$F$9,IF(B171="Detroit",Detroit!$F$9,IF(B171="Binghamton",Binghamton!$F$9,IF(B171="Hartford",Hartford!$F$9,IF(B171="Stony Brook",'Stony Brook'!$F$9,IF(B171="UMBC",UMBC!$F$9,IF(B171="Vermont",Vermont!$F$9,IF(B171="Duke",Duke!$F$9,IF(B171="Maryland",Maryland!$F$9,IF(B171="North Carolina",'North Carolina'!$F$9,IF(B171="Virginia",Virginia!$F$9,IF(B171="Georgetown",Georgetown!$F$9,IF(B171="Notre Dame",'Notre Dame'!$F$9,IF(B171="Providence",Providence!$F$9,IF(B171="Rutgers",Rutgers!$F$9,IF(B171="St. Johns",'St. Johns'!$F$9,IF(B171="Syracuse",Syracuse!$F$9,IF(B171="Villanova",Villanova!$F$9,IF(B171="Drexel",Drexel!$F$9,IF(B171="Hofstra",Hofstra!$F$9,IF(B171="Penn State",'Penn State'!$F$9,IF(B171="Delaware",Delaware!$F$9,IF(B171="Massachusetts",Massachusetts!$F$9,IF(B171="Bellarmine",Bellarmine!$F$9,IF(B171="Fairfield",Fairfield!$F$9,IF(B171="Hobart",Hobart!$F$9,IF(B171="Loyola",Loyola!$F$9,IF(B171="Ohio State",'Ohio State'!$F$9,IF(B171="Denver",Denver!$F$9,IF(B171="Johns Hopkins",'Johns Hopkins'!$F$9,IF(B171="Mercer",Mercer!$F$9,IF(B171="Michigan",Michigan!$F$9,IF(B171="Brown",Brown!$F$9,IF(B171="Cornell",Cornell!$F$9,IF(B171="Dartmouth",Dartmouth!$F$9,IF(B171="Harvard",Harvard!$F$9,IF(B171="Pennsylvania",Pennsylvania!$F$9,IF(B171="Princeton",Princeton!$F$9,IF(B171="Yale",Yale!$F$9,IF(B171="Canisius",Canisius!$F$9,IF(B171="Jacksonville",Jacksonville!$F$9,IF(B171="Manhattan",Manhattan!$F$9,IF(B171="Marist",Marist!$F$9,IF(B171="St. Josephs",'St. Josephs'!$F$9,IF(B171="Siena",Siena!$F$9,IF(B171="VMI",VMI!$F$9,IF(B171="Bryant",Bryant!$F$9,IF(B171="Mt. St. Marys",'Mount St. Marys'!$F$9,IF(B171="Quinnipiac",Quinnipiac!$F$9,IF(B171="Robert Morris",'Robert Morris'!$F$9,IF(B171="Sacred Heart",'Sacred Heart'!$F$9,IF(B171="Wagner",Wagner!$F$9,IF(B171="Army",Army!$F$9,IF(B171="Bucknell",Bucknell!$F$9,IF(B171="Colgate",Colgate!$F$9,IF(B171="Towson",Towson!$F$9,IF(B171="Holy Cross",'Holy Cross'!$F$9,IF(B171="Lafayette",Lafayette!$F$9,IF(B171="Lehigh",Lehigh!$F$9,IF(B171="Navy",Navy!$F$9,0)))))))))))))))))))))))))))))))))))))))))))))))))))))))))))))</f>
        <v>325</v>
      </c>
      <c r="L171" s="19">
        <f t="shared" si="16"/>
        <v>5.852288278781165</v>
      </c>
      <c r="M171">
        <f t="shared" si="17"/>
        <v>163</v>
      </c>
      <c r="N171" s="19">
        <f>'Efficiency Adjustment'!$B$66</f>
        <v>29.429229830436125</v>
      </c>
      <c r="O171" s="19">
        <f>IF(B171="Air Force",'Air Force'!$C$71,IF(B171="Albany",Albany!$C$71,IF(B171="Detroit",Detroit!$C$71,IF(B171="Binghamton",Binghamton!$C$71,IF(B171="Hartford",Hartford!$C$71,IF(B171="Stony Brook",'Stony Brook'!$C$71,IF(B171="UMBC",UMBC!$C$71,IF(B171="Vermont",Vermont!$C$71,IF(B171="Duke",Duke!$C$71,IF(B171="Maryland",Maryland!$C$71,IF(B171="North Carolina",'North Carolina'!$C$71,IF(B171="Virginia",Virginia!$C$71,IF(B171="Georgetown",Georgetown!$C$71,IF(B171="Notre Dame",'Notre Dame'!$C$71,IF(B171="Providence",Providence!$C$71,IF(B171="Rutgers",Rutgers!$C$71,IF(B171="St. Johns",'St. Johns'!$C$71,IF(B171="Syracuse",Syracuse!$C$71,IF(B171="Villanova",Villanova!$C$71,IF(B171="Drexel",Drexel!$C$71,IF(B171="Hofstra",Hofstra!$C$71,IF(B171="Penn State",'Penn State'!$C$71,IF(B171="Delaware",Delaware!$C$71,IF(B171="Massachusetts",Massachusetts!$C$71,IF(B171="Bellarmine",Bellarmine!$C$71,IF(B171="Fairfield",Fairfield!$C$71,IF(B171="Hobart",Hobart!$C$71,IF(B171="Loyola",Loyola!$C$71,IF(B171="Ohio State",'Ohio State'!$C$71,IF(B171="Denver",Denver!$C$71,IF(B171="Johns Hopkins",'Johns Hopkins'!$C$71,IF(B171="Mercer",Mercer!$C$71,IF(B171="Michigan",Michigan!$C$71,IF(B171="Brown",Brown!$C$71,IF(B171="Cornell",Cornell!$C$71,IF(B171="Dartmouth",Dartmouth!$C$71,IF(B171="Harvard",Harvard!$C$71,IF(B171="Pennsylvania",Pennsylvania!$C$71,IF(B171="Princeton",Princeton!$C$71,IF(B171="Yale",Yale!$C$71,IF(B171="Canisius",Canisius!$C$71,IF(B171="Jacksonville",Jacksonville!$C$71,IF(B171="Manhattan",Manhattan!$C$71,IF(B171="Marist",Marist!$C$71,IF(B171="St. Josephs",'St. Josephs'!$C$71,IF(B171="Siena",Siena!$C$71,IF(B171="VMI",VMI!$C$71,IF(B171="Bryant",Bryant!$C$71,IF(B171="Mt. St. Marys",'Mount St. Marys'!$C$71,IF(B171="Quinnipiac",Quinnipiac!$C$71,IF(B171="Robert Morris",'Robert Morris'!$C$71,IF(B171="Sacred Heart",'Sacred Heart'!$C$71,IF(B171="Wagner",Wagner!$C$71,IF(B171="Army",Army!$C$71,IF(B171="Bucknell",Bucknell!$C$71,IF(B171="Colgate",Colgate!$C$71,IF(B171="Towson",Towson!$C$71,IF(B171="Holy Cross",'Holy Cross'!$C$71,IF(B171="Lafayette",Lafayette!$C$71,IF(B171="Lehigh",Lehigh!$C$71,IF(B171="Navy",Navy!$C$71,0)))))))))))))))))))))))))))))))))))))))))))))))))))))))))))))</f>
        <v>32.492948293794846</v>
      </c>
    </row>
    <row r="172" spans="1:15">
      <c r="A172" t="s">
        <v>450</v>
      </c>
      <c r="B172" t="s">
        <v>56</v>
      </c>
      <c r="C172" t="s">
        <v>437</v>
      </c>
      <c r="D172">
        <v>13</v>
      </c>
      <c r="E172">
        <v>9</v>
      </c>
      <c r="F172">
        <v>22</v>
      </c>
      <c r="G172" s="44">
        <f t="shared" si="12"/>
        <v>3.3942558746736298</v>
      </c>
      <c r="H172" s="44">
        <f t="shared" si="13"/>
        <v>2.3498694516971277</v>
      </c>
      <c r="I172" s="44">
        <f t="shared" si="14"/>
        <v>5.7441253263707575</v>
      </c>
      <c r="J172">
        <f t="shared" si="15"/>
        <v>165</v>
      </c>
      <c r="K172">
        <f>IF(B172="Air Force",'Air Force'!$F$9,IF(B172="Albany",Albany!$F$9,IF(B172="Detroit",Detroit!$F$9,IF(B172="Binghamton",Binghamton!$F$9,IF(B172="Hartford",Hartford!$F$9,IF(B172="Stony Brook",'Stony Brook'!$F$9,IF(B172="UMBC",UMBC!$F$9,IF(B172="Vermont",Vermont!$F$9,IF(B172="Duke",Duke!$F$9,IF(B172="Maryland",Maryland!$F$9,IF(B172="North Carolina",'North Carolina'!$F$9,IF(B172="Virginia",Virginia!$F$9,IF(B172="Georgetown",Georgetown!$F$9,IF(B172="Notre Dame",'Notre Dame'!$F$9,IF(B172="Providence",Providence!$F$9,IF(B172="Rutgers",Rutgers!$F$9,IF(B172="St. Johns",'St. Johns'!$F$9,IF(B172="Syracuse",Syracuse!$F$9,IF(B172="Villanova",Villanova!$F$9,IF(B172="Drexel",Drexel!$F$9,IF(B172="Hofstra",Hofstra!$F$9,IF(B172="Penn State",'Penn State'!$F$9,IF(B172="Delaware",Delaware!$F$9,IF(B172="Massachusetts",Massachusetts!$F$9,IF(B172="Bellarmine",Bellarmine!$F$9,IF(B172="Fairfield",Fairfield!$F$9,IF(B172="Hobart",Hobart!$F$9,IF(B172="Loyola",Loyola!$F$9,IF(B172="Ohio State",'Ohio State'!$F$9,IF(B172="Denver",Denver!$F$9,IF(B172="Johns Hopkins",'Johns Hopkins'!$F$9,IF(B172="Mercer",Mercer!$F$9,IF(B172="Michigan",Michigan!$F$9,IF(B172="Brown",Brown!$F$9,IF(B172="Cornell",Cornell!$F$9,IF(B172="Dartmouth",Dartmouth!$F$9,IF(B172="Harvard",Harvard!$F$9,IF(B172="Pennsylvania",Pennsylvania!$F$9,IF(B172="Princeton",Princeton!$F$9,IF(B172="Yale",Yale!$F$9,IF(B172="Canisius",Canisius!$F$9,IF(B172="Jacksonville",Jacksonville!$F$9,IF(B172="Manhattan",Manhattan!$F$9,IF(B172="Marist",Marist!$F$9,IF(B172="St. Josephs",'St. Josephs'!$F$9,IF(B172="Siena",Siena!$F$9,IF(B172="VMI",VMI!$F$9,IF(B172="Bryant",Bryant!$F$9,IF(B172="Mt. St. Marys",'Mount St. Marys'!$F$9,IF(B172="Quinnipiac",Quinnipiac!$F$9,IF(B172="Robert Morris",'Robert Morris'!$F$9,IF(B172="Sacred Heart",'Sacred Heart'!$F$9,IF(B172="Wagner",Wagner!$F$9,IF(B172="Army",Army!$F$9,IF(B172="Bucknell",Bucknell!$F$9,IF(B172="Colgate",Colgate!$F$9,IF(B172="Towson",Towson!$F$9,IF(B172="Holy Cross",'Holy Cross'!$F$9,IF(B172="Lafayette",Lafayette!$F$9,IF(B172="Lehigh",Lehigh!$F$9,IF(B172="Navy",Navy!$F$9,0)))))))))))))))))))))))))))))))))))))))))))))))))))))))))))))</f>
        <v>383</v>
      </c>
      <c r="L172" s="19">
        <f t="shared" si="16"/>
        <v>5.8646059425519113</v>
      </c>
      <c r="M172">
        <f t="shared" si="17"/>
        <v>162</v>
      </c>
      <c r="N172" s="19">
        <f>'Efficiency Adjustment'!$B$66</f>
        <v>29.429229830436125</v>
      </c>
      <c r="O172" s="19">
        <f>IF(B172="Air Force",'Air Force'!$C$71,IF(B172="Albany",Albany!$C$71,IF(B172="Detroit",Detroit!$C$71,IF(B172="Binghamton",Binghamton!$C$71,IF(B172="Hartford",Hartford!$C$71,IF(B172="Stony Brook",'Stony Brook'!$C$71,IF(B172="UMBC",UMBC!$C$71,IF(B172="Vermont",Vermont!$C$71,IF(B172="Duke",Duke!$C$71,IF(B172="Maryland",Maryland!$C$71,IF(B172="North Carolina",'North Carolina'!$C$71,IF(B172="Virginia",Virginia!$C$71,IF(B172="Georgetown",Georgetown!$C$71,IF(B172="Notre Dame",'Notre Dame'!$C$71,IF(B172="Providence",Providence!$C$71,IF(B172="Rutgers",Rutgers!$C$71,IF(B172="St. Johns",'St. Johns'!$C$71,IF(B172="Syracuse",Syracuse!$C$71,IF(B172="Villanova",Villanova!$C$71,IF(B172="Drexel",Drexel!$C$71,IF(B172="Hofstra",Hofstra!$C$71,IF(B172="Penn State",'Penn State'!$C$71,IF(B172="Delaware",Delaware!$C$71,IF(B172="Massachusetts",Massachusetts!$C$71,IF(B172="Bellarmine",Bellarmine!$C$71,IF(B172="Fairfield",Fairfield!$C$71,IF(B172="Hobart",Hobart!$C$71,IF(B172="Loyola",Loyola!$C$71,IF(B172="Ohio State",'Ohio State'!$C$71,IF(B172="Denver",Denver!$C$71,IF(B172="Johns Hopkins",'Johns Hopkins'!$C$71,IF(B172="Mercer",Mercer!$C$71,IF(B172="Michigan",Michigan!$C$71,IF(B172="Brown",Brown!$C$71,IF(B172="Cornell",Cornell!$C$71,IF(B172="Dartmouth",Dartmouth!$C$71,IF(B172="Harvard",Harvard!$C$71,IF(B172="Pennsylvania",Pennsylvania!$C$71,IF(B172="Princeton",Princeton!$C$71,IF(B172="Yale",Yale!$C$71,IF(B172="Canisius",Canisius!$C$71,IF(B172="Jacksonville",Jacksonville!$C$71,IF(B172="Manhattan",Manhattan!$C$71,IF(B172="Marist",Marist!$C$71,IF(B172="St. Josephs",'St. Josephs'!$C$71,IF(B172="Siena",Siena!$C$71,IF(B172="VMI",VMI!$C$71,IF(B172="Bryant",Bryant!$C$71,IF(B172="Mt. St. Marys",'Mount St. Marys'!$C$71,IF(B172="Quinnipiac",Quinnipiac!$C$71,IF(B172="Robert Morris",'Robert Morris'!$C$71,IF(B172="Sacred Heart",'Sacred Heart'!$C$71,IF(B172="Wagner",Wagner!$C$71,IF(B172="Army",Army!$C$71,IF(B172="Bucknell",Bucknell!$C$71,IF(B172="Colgate",Colgate!$C$71,IF(B172="Towson",Towson!$C$71,IF(B172="Holy Cross",'Holy Cross'!$C$71,IF(B172="Lafayette",Lafayette!$C$71,IF(B172="Lehigh",Lehigh!$C$71,IF(B172="Navy",Navy!$C$71,0)))))))))))))))))))))))))))))))))))))))))))))))))))))))))))))</f>
        <v>28.824645007783079</v>
      </c>
    </row>
    <row r="173" spans="1:15">
      <c r="A173" t="s">
        <v>445</v>
      </c>
      <c r="B173" t="s">
        <v>349</v>
      </c>
      <c r="C173" t="s">
        <v>436</v>
      </c>
      <c r="D173">
        <v>20</v>
      </c>
      <c r="E173">
        <v>1</v>
      </c>
      <c r="F173">
        <v>21</v>
      </c>
      <c r="G173" s="44">
        <f t="shared" si="12"/>
        <v>5.4347826086956523</v>
      </c>
      <c r="H173" s="44">
        <f t="shared" si="13"/>
        <v>0.27173913043478259</v>
      </c>
      <c r="I173" s="44">
        <f t="shared" si="14"/>
        <v>5.7065217391304346</v>
      </c>
      <c r="J173">
        <f t="shared" si="15"/>
        <v>167</v>
      </c>
      <c r="K173">
        <f>IF(B173="Air Force",'Air Force'!$F$9,IF(B173="Albany",Albany!$F$9,IF(B173="Detroit",Detroit!$F$9,IF(B173="Binghamton",Binghamton!$F$9,IF(B173="Hartford",Hartford!$F$9,IF(B173="Stony Brook",'Stony Brook'!$F$9,IF(B173="UMBC",UMBC!$F$9,IF(B173="Vermont",Vermont!$F$9,IF(B173="Duke",Duke!$F$9,IF(B173="Maryland",Maryland!$F$9,IF(B173="North Carolina",'North Carolina'!$F$9,IF(B173="Virginia",Virginia!$F$9,IF(B173="Georgetown",Georgetown!$F$9,IF(B173="Notre Dame",'Notre Dame'!$F$9,IF(B173="Providence",Providence!$F$9,IF(B173="Rutgers",Rutgers!$F$9,IF(B173="St. Johns",'St. Johns'!$F$9,IF(B173="Syracuse",Syracuse!$F$9,IF(B173="Villanova",Villanova!$F$9,IF(B173="Drexel",Drexel!$F$9,IF(B173="Hofstra",Hofstra!$F$9,IF(B173="Penn State",'Penn State'!$F$9,IF(B173="Delaware",Delaware!$F$9,IF(B173="Massachusetts",Massachusetts!$F$9,IF(B173="Bellarmine",Bellarmine!$F$9,IF(B173="Fairfield",Fairfield!$F$9,IF(B173="Hobart",Hobart!$F$9,IF(B173="Loyola",Loyola!$F$9,IF(B173="Ohio State",'Ohio State'!$F$9,IF(B173="Denver",Denver!$F$9,IF(B173="Johns Hopkins",'Johns Hopkins'!$F$9,IF(B173="Mercer",Mercer!$F$9,IF(B173="Michigan",Michigan!$F$9,IF(B173="Brown",Brown!$F$9,IF(B173="Cornell",Cornell!$F$9,IF(B173="Dartmouth",Dartmouth!$F$9,IF(B173="Harvard",Harvard!$F$9,IF(B173="Pennsylvania",Pennsylvania!$F$9,IF(B173="Princeton",Princeton!$F$9,IF(B173="Yale",Yale!$F$9,IF(B173="Canisius",Canisius!$F$9,IF(B173="Jacksonville",Jacksonville!$F$9,IF(B173="Manhattan",Manhattan!$F$9,IF(B173="Marist",Marist!$F$9,IF(B173="St. Josephs",'St. Josephs'!$F$9,IF(B173="Siena",Siena!$F$9,IF(B173="VMI",VMI!$F$9,IF(B173="Bryant",Bryant!$F$9,IF(B173="Mt. St. Marys",'Mount St. Marys'!$F$9,IF(B173="Quinnipiac",Quinnipiac!$F$9,IF(B173="Robert Morris",'Robert Morris'!$F$9,IF(B173="Sacred Heart",'Sacred Heart'!$F$9,IF(B173="Wagner",Wagner!$F$9,IF(B173="Army",Army!$F$9,IF(B173="Bucknell",Bucknell!$F$9,IF(B173="Colgate",Colgate!$F$9,IF(B173="Towson",Towson!$F$9,IF(B173="Holy Cross",'Holy Cross'!$F$9,IF(B173="Lafayette",Lafayette!$F$9,IF(B173="Lehigh",Lehigh!$F$9,IF(B173="Navy",Navy!$F$9,0)))))))))))))))))))))))))))))))))))))))))))))))))))))))))))))</f>
        <v>368</v>
      </c>
      <c r="L173" s="19">
        <f t="shared" si="16"/>
        <v>5.9076265494888665</v>
      </c>
      <c r="M173">
        <f t="shared" si="17"/>
        <v>160</v>
      </c>
      <c r="N173" s="19">
        <f>'Efficiency Adjustment'!$B$66</f>
        <v>29.429229830436125</v>
      </c>
      <c r="O173" s="19">
        <f>IF(B173="Air Force",'Air Force'!$C$71,IF(B173="Albany",Albany!$C$71,IF(B173="Detroit",Detroit!$C$71,IF(B173="Binghamton",Binghamton!$C$71,IF(B173="Hartford",Hartford!$C$71,IF(B173="Stony Brook",'Stony Brook'!$C$71,IF(B173="UMBC",UMBC!$C$71,IF(B173="Vermont",Vermont!$C$71,IF(B173="Duke",Duke!$C$71,IF(B173="Maryland",Maryland!$C$71,IF(B173="North Carolina",'North Carolina'!$C$71,IF(B173="Virginia",Virginia!$C$71,IF(B173="Georgetown",Georgetown!$C$71,IF(B173="Notre Dame",'Notre Dame'!$C$71,IF(B173="Providence",Providence!$C$71,IF(B173="Rutgers",Rutgers!$C$71,IF(B173="St. Johns",'St. Johns'!$C$71,IF(B173="Syracuse",Syracuse!$C$71,IF(B173="Villanova",Villanova!$C$71,IF(B173="Drexel",Drexel!$C$71,IF(B173="Hofstra",Hofstra!$C$71,IF(B173="Penn State",'Penn State'!$C$71,IF(B173="Delaware",Delaware!$C$71,IF(B173="Massachusetts",Massachusetts!$C$71,IF(B173="Bellarmine",Bellarmine!$C$71,IF(B173="Fairfield",Fairfield!$C$71,IF(B173="Hobart",Hobart!$C$71,IF(B173="Loyola",Loyola!$C$71,IF(B173="Ohio State",'Ohio State'!$C$71,IF(B173="Denver",Denver!$C$71,IF(B173="Johns Hopkins",'Johns Hopkins'!$C$71,IF(B173="Mercer",Mercer!$C$71,IF(B173="Michigan",Michigan!$C$71,IF(B173="Brown",Brown!$C$71,IF(B173="Cornell",Cornell!$C$71,IF(B173="Dartmouth",Dartmouth!$C$71,IF(B173="Harvard",Harvard!$C$71,IF(B173="Pennsylvania",Pennsylvania!$C$71,IF(B173="Princeton",Princeton!$C$71,IF(B173="Yale",Yale!$C$71,IF(B173="Canisius",Canisius!$C$71,IF(B173="Jacksonville",Jacksonville!$C$71,IF(B173="Manhattan",Manhattan!$C$71,IF(B173="Marist",Marist!$C$71,IF(B173="St. Josephs",'St. Josephs'!$C$71,IF(B173="Siena",Siena!$C$71,IF(B173="VMI",VMI!$C$71,IF(B173="Bryant",Bryant!$C$71,IF(B173="Mt. St. Marys",'Mount St. Marys'!$C$71,IF(B173="Quinnipiac",Quinnipiac!$C$71,IF(B173="Robert Morris",'Robert Morris'!$C$71,IF(B173="Sacred Heart",'Sacred Heart'!$C$71,IF(B173="Wagner",Wagner!$C$71,IF(B173="Army",Army!$C$71,IF(B173="Bucknell",Bucknell!$C$71,IF(B173="Colgate",Colgate!$C$71,IF(B173="Towson",Towson!$C$71,IF(B173="Holy Cross",'Holy Cross'!$C$71,IF(B173="Lafayette",Lafayette!$C$71,IF(B173="Lehigh",Lehigh!$C$71,IF(B173="Navy",Navy!$C$71,0)))))))))))))))))))))))))))))))))))))))))))))))))))))))))))))</f>
        <v>28.4274130035826</v>
      </c>
    </row>
    <row r="174" spans="1:15">
      <c r="A174" t="s">
        <v>299</v>
      </c>
      <c r="B174" t="s">
        <v>31</v>
      </c>
      <c r="C174" t="s">
        <v>437</v>
      </c>
      <c r="D174">
        <v>10</v>
      </c>
      <c r="E174">
        <v>7</v>
      </c>
      <c r="F174">
        <v>17</v>
      </c>
      <c r="G174" s="44">
        <f t="shared" si="12"/>
        <v>3.4965034965034967</v>
      </c>
      <c r="H174" s="44">
        <f t="shared" si="13"/>
        <v>2.4475524475524475</v>
      </c>
      <c r="I174" s="44">
        <f t="shared" si="14"/>
        <v>5.9440559440559442</v>
      </c>
      <c r="J174">
        <f t="shared" si="15"/>
        <v>160</v>
      </c>
      <c r="K174">
        <f>IF(B174="Air Force",'Air Force'!$F$9,IF(B174="Albany",Albany!$F$9,IF(B174="Detroit",Detroit!$F$9,IF(B174="Binghamton",Binghamton!$F$9,IF(B174="Hartford",Hartford!$F$9,IF(B174="Stony Brook",'Stony Brook'!$F$9,IF(B174="UMBC",UMBC!$F$9,IF(B174="Vermont",Vermont!$F$9,IF(B174="Duke",Duke!$F$9,IF(B174="Maryland",Maryland!$F$9,IF(B174="North Carolina",'North Carolina'!$F$9,IF(B174="Virginia",Virginia!$F$9,IF(B174="Georgetown",Georgetown!$F$9,IF(B174="Notre Dame",'Notre Dame'!$F$9,IF(B174="Providence",Providence!$F$9,IF(B174="Rutgers",Rutgers!$F$9,IF(B174="St. Johns",'St. Johns'!$F$9,IF(B174="Syracuse",Syracuse!$F$9,IF(B174="Villanova",Villanova!$F$9,IF(B174="Drexel",Drexel!$F$9,IF(B174="Hofstra",Hofstra!$F$9,IF(B174="Penn State",'Penn State'!$F$9,IF(B174="Delaware",Delaware!$F$9,IF(B174="Massachusetts",Massachusetts!$F$9,IF(B174="Bellarmine",Bellarmine!$F$9,IF(B174="Fairfield",Fairfield!$F$9,IF(B174="Hobart",Hobart!$F$9,IF(B174="Loyola",Loyola!$F$9,IF(B174="Ohio State",'Ohio State'!$F$9,IF(B174="Denver",Denver!$F$9,IF(B174="Johns Hopkins",'Johns Hopkins'!$F$9,IF(B174="Mercer",Mercer!$F$9,IF(B174="Michigan",Michigan!$F$9,IF(B174="Brown",Brown!$F$9,IF(B174="Cornell",Cornell!$F$9,IF(B174="Dartmouth",Dartmouth!$F$9,IF(B174="Harvard",Harvard!$F$9,IF(B174="Pennsylvania",Pennsylvania!$F$9,IF(B174="Princeton",Princeton!$F$9,IF(B174="Yale",Yale!$F$9,IF(B174="Canisius",Canisius!$F$9,IF(B174="Jacksonville",Jacksonville!$F$9,IF(B174="Manhattan",Manhattan!$F$9,IF(B174="Marist",Marist!$F$9,IF(B174="St. Josephs",'St. Josephs'!$F$9,IF(B174="Siena",Siena!$F$9,IF(B174="VMI",VMI!$F$9,IF(B174="Bryant",Bryant!$F$9,IF(B174="Mt. St. Marys",'Mount St. Marys'!$F$9,IF(B174="Quinnipiac",Quinnipiac!$F$9,IF(B174="Robert Morris",'Robert Morris'!$F$9,IF(B174="Sacred Heart",'Sacred Heart'!$F$9,IF(B174="Wagner",Wagner!$F$9,IF(B174="Army",Army!$F$9,IF(B174="Bucknell",Bucknell!$F$9,IF(B174="Colgate",Colgate!$F$9,IF(B174="Towson",Towson!$F$9,IF(B174="Holy Cross",'Holy Cross'!$F$9,IF(B174="Lafayette",Lafayette!$F$9,IF(B174="Lehigh",Lehigh!$F$9,IF(B174="Navy",Navy!$F$9,0)))))))))))))))))))))))))))))))))))))))))))))))))))))))))))))</f>
        <v>286</v>
      </c>
      <c r="L174" s="19">
        <f t="shared" si="16"/>
        <v>5.809940285540474</v>
      </c>
      <c r="M174">
        <f t="shared" si="17"/>
        <v>165</v>
      </c>
      <c r="N174" s="19">
        <f>'Efficiency Adjustment'!$B$66</f>
        <v>29.429229830436125</v>
      </c>
      <c r="O174" s="19">
        <f>IF(B174="Air Force",'Air Force'!$C$71,IF(B174="Albany",Albany!$C$71,IF(B174="Detroit",Detroit!$C$71,IF(B174="Binghamton",Binghamton!$C$71,IF(B174="Hartford",Hartford!$C$71,IF(B174="Stony Brook",'Stony Brook'!$C$71,IF(B174="UMBC",UMBC!$C$71,IF(B174="Vermont",Vermont!$C$71,IF(B174="Duke",Duke!$C$71,IF(B174="Maryland",Maryland!$C$71,IF(B174="North Carolina",'North Carolina'!$C$71,IF(B174="Virginia",Virginia!$C$71,IF(B174="Georgetown",Georgetown!$C$71,IF(B174="Notre Dame",'Notre Dame'!$C$71,IF(B174="Providence",Providence!$C$71,IF(B174="Rutgers",Rutgers!$C$71,IF(B174="St. Johns",'St. Johns'!$C$71,IF(B174="Syracuse",Syracuse!$C$71,IF(B174="Villanova",Villanova!$C$71,IF(B174="Drexel",Drexel!$C$71,IF(B174="Hofstra",Hofstra!$C$71,IF(B174="Penn State",'Penn State'!$C$71,IF(B174="Delaware",Delaware!$C$71,IF(B174="Massachusetts",Massachusetts!$C$71,IF(B174="Bellarmine",Bellarmine!$C$71,IF(B174="Fairfield",Fairfield!$C$71,IF(B174="Hobart",Hobart!$C$71,IF(B174="Loyola",Loyola!$C$71,IF(B174="Ohio State",'Ohio State'!$C$71,IF(B174="Denver",Denver!$C$71,IF(B174="Johns Hopkins",'Johns Hopkins'!$C$71,IF(B174="Mercer",Mercer!$C$71,IF(B174="Michigan",Michigan!$C$71,IF(B174="Brown",Brown!$C$71,IF(B174="Cornell",Cornell!$C$71,IF(B174="Dartmouth",Dartmouth!$C$71,IF(B174="Harvard",Harvard!$C$71,IF(B174="Pennsylvania",Pennsylvania!$C$71,IF(B174="Princeton",Princeton!$C$71,IF(B174="Yale",Yale!$C$71,IF(B174="Canisius",Canisius!$C$71,IF(B174="Jacksonville",Jacksonville!$C$71,IF(B174="Manhattan",Manhattan!$C$71,IF(B174="Marist",Marist!$C$71,IF(B174="St. Josephs",'St. Josephs'!$C$71,IF(B174="Siena",Siena!$C$71,IF(B174="VMI",VMI!$C$71,IF(B174="Bryant",Bryant!$C$71,IF(B174="Mt. St. Marys",'Mount St. Marys'!$C$71,IF(B174="Quinnipiac",Quinnipiac!$C$71,IF(B174="Robert Morris",'Robert Morris'!$C$71,IF(B174="Sacred Heart",'Sacred Heart'!$C$71,IF(B174="Wagner",Wagner!$C$71,IF(B174="Army",Army!$C$71,IF(B174="Bucknell",Bucknell!$C$71,IF(B174="Colgate",Colgate!$C$71,IF(B174="Towson",Towson!$C$71,IF(B174="Holy Cross",'Holy Cross'!$C$71,IF(B174="Lafayette",Lafayette!$C$71,IF(B174="Lehigh",Lehigh!$C$71,IF(B174="Navy",Navy!$C$71,0)))))))))))))))))))))))))))))))))))))))))))))))))))))))))))))</f>
        <v>30.108569091139884</v>
      </c>
    </row>
    <row r="175" spans="1:15">
      <c r="A175" t="s">
        <v>477</v>
      </c>
      <c r="B175" t="s">
        <v>29</v>
      </c>
      <c r="C175" t="s">
        <v>436</v>
      </c>
      <c r="D175">
        <v>4</v>
      </c>
      <c r="E175">
        <v>18</v>
      </c>
      <c r="F175">
        <v>22</v>
      </c>
      <c r="G175" s="44">
        <f t="shared" si="12"/>
        <v>1.0899182561307901</v>
      </c>
      <c r="H175" s="44">
        <f t="shared" si="13"/>
        <v>4.9046321525885563</v>
      </c>
      <c r="I175" s="44">
        <f t="shared" si="14"/>
        <v>5.9945504087193457</v>
      </c>
      <c r="J175">
        <f t="shared" si="15"/>
        <v>157</v>
      </c>
      <c r="K175">
        <f>IF(B175="Air Force",'Air Force'!$F$9,IF(B175="Albany",Albany!$F$9,IF(B175="Detroit",Detroit!$F$9,IF(B175="Binghamton",Binghamton!$F$9,IF(B175="Hartford",Hartford!$F$9,IF(B175="Stony Brook",'Stony Brook'!$F$9,IF(B175="UMBC",UMBC!$F$9,IF(B175="Vermont",Vermont!$F$9,IF(B175="Duke",Duke!$F$9,IF(B175="Maryland",Maryland!$F$9,IF(B175="North Carolina",'North Carolina'!$F$9,IF(B175="Virginia",Virginia!$F$9,IF(B175="Georgetown",Georgetown!$F$9,IF(B175="Notre Dame",'Notre Dame'!$F$9,IF(B175="Providence",Providence!$F$9,IF(B175="Rutgers",Rutgers!$F$9,IF(B175="St. Johns",'St. Johns'!$F$9,IF(B175="Syracuse",Syracuse!$F$9,IF(B175="Villanova",Villanova!$F$9,IF(B175="Drexel",Drexel!$F$9,IF(B175="Hofstra",Hofstra!$F$9,IF(B175="Penn State",'Penn State'!$F$9,IF(B175="Delaware",Delaware!$F$9,IF(B175="Massachusetts",Massachusetts!$F$9,IF(B175="Bellarmine",Bellarmine!$F$9,IF(B175="Fairfield",Fairfield!$F$9,IF(B175="Hobart",Hobart!$F$9,IF(B175="Loyola",Loyola!$F$9,IF(B175="Ohio State",'Ohio State'!$F$9,IF(B175="Denver",Denver!$F$9,IF(B175="Johns Hopkins",'Johns Hopkins'!$F$9,IF(B175="Mercer",Mercer!$F$9,IF(B175="Michigan",Michigan!$F$9,IF(B175="Brown",Brown!$F$9,IF(B175="Cornell",Cornell!$F$9,IF(B175="Dartmouth",Dartmouth!$F$9,IF(B175="Harvard",Harvard!$F$9,IF(B175="Pennsylvania",Pennsylvania!$F$9,IF(B175="Princeton",Princeton!$F$9,IF(B175="Yale",Yale!$F$9,IF(B175="Canisius",Canisius!$F$9,IF(B175="Jacksonville",Jacksonville!$F$9,IF(B175="Manhattan",Manhattan!$F$9,IF(B175="Marist",Marist!$F$9,IF(B175="St. Josephs",'St. Josephs'!$F$9,IF(B175="Siena",Siena!$F$9,IF(B175="VMI",VMI!$F$9,IF(B175="Bryant",Bryant!$F$9,IF(B175="Mt. St. Marys",'Mount St. Marys'!$F$9,IF(B175="Quinnipiac",Quinnipiac!$F$9,IF(B175="Robert Morris",'Robert Morris'!$F$9,IF(B175="Sacred Heart",'Sacred Heart'!$F$9,IF(B175="Wagner",Wagner!$F$9,IF(B175="Army",Army!$F$9,IF(B175="Bucknell",Bucknell!$F$9,IF(B175="Colgate",Colgate!$F$9,IF(B175="Towson",Towson!$F$9,IF(B175="Holy Cross",'Holy Cross'!$F$9,IF(B175="Lafayette",Lafayette!$F$9,IF(B175="Lehigh",Lehigh!$F$9,IF(B175="Navy",Navy!$F$9,0)))))))))))))))))))))))))))))))))))))))))))))))))))))))))))))</f>
        <v>367</v>
      </c>
      <c r="L175" s="19">
        <f t="shared" si="16"/>
        <v>5.7759047292762826</v>
      </c>
      <c r="M175">
        <f t="shared" si="17"/>
        <v>166</v>
      </c>
      <c r="N175" s="19">
        <f>'Efficiency Adjustment'!$B$66</f>
        <v>29.429229830436125</v>
      </c>
      <c r="O175" s="19">
        <f>IF(B175="Air Force",'Air Force'!$C$71,IF(B175="Albany",Albany!$C$71,IF(B175="Detroit",Detroit!$C$71,IF(B175="Binghamton",Binghamton!$C$71,IF(B175="Hartford",Hartford!$C$71,IF(B175="Stony Brook",'Stony Brook'!$C$71,IF(B175="UMBC",UMBC!$C$71,IF(B175="Vermont",Vermont!$C$71,IF(B175="Duke",Duke!$C$71,IF(B175="Maryland",Maryland!$C$71,IF(B175="North Carolina",'North Carolina'!$C$71,IF(B175="Virginia",Virginia!$C$71,IF(B175="Georgetown",Georgetown!$C$71,IF(B175="Notre Dame",'Notre Dame'!$C$71,IF(B175="Providence",Providence!$C$71,IF(B175="Rutgers",Rutgers!$C$71,IF(B175="St. Johns",'St. Johns'!$C$71,IF(B175="Syracuse",Syracuse!$C$71,IF(B175="Villanova",Villanova!$C$71,IF(B175="Drexel",Drexel!$C$71,IF(B175="Hofstra",Hofstra!$C$71,IF(B175="Penn State",'Penn State'!$C$71,IF(B175="Delaware",Delaware!$C$71,IF(B175="Massachusetts",Massachusetts!$C$71,IF(B175="Bellarmine",Bellarmine!$C$71,IF(B175="Fairfield",Fairfield!$C$71,IF(B175="Hobart",Hobart!$C$71,IF(B175="Loyola",Loyola!$C$71,IF(B175="Ohio State",'Ohio State'!$C$71,IF(B175="Denver",Denver!$C$71,IF(B175="Johns Hopkins",'Johns Hopkins'!$C$71,IF(B175="Mercer",Mercer!$C$71,IF(B175="Michigan",Michigan!$C$71,IF(B175="Brown",Brown!$C$71,IF(B175="Cornell",Cornell!$C$71,IF(B175="Dartmouth",Dartmouth!$C$71,IF(B175="Harvard",Harvard!$C$71,IF(B175="Pennsylvania",Pennsylvania!$C$71,IF(B175="Princeton",Princeton!$C$71,IF(B175="Yale",Yale!$C$71,IF(B175="Canisius",Canisius!$C$71,IF(B175="Jacksonville",Jacksonville!$C$71,IF(B175="Manhattan",Manhattan!$C$71,IF(B175="Marist",Marist!$C$71,IF(B175="St. Josephs",'St. Josephs'!$C$71,IF(B175="Siena",Siena!$C$71,IF(B175="VMI",VMI!$C$71,IF(B175="Bryant",Bryant!$C$71,IF(B175="Mt. St. Marys",'Mount St. Marys'!$C$71,IF(B175="Quinnipiac",Quinnipiac!$C$71,IF(B175="Robert Morris",'Robert Morris'!$C$71,IF(B175="Sacred Heart",'Sacred Heart'!$C$71,IF(B175="Wagner",Wagner!$C$71,IF(B175="Army",Army!$C$71,IF(B175="Bucknell",Bucknell!$C$71,IF(B175="Colgate",Colgate!$C$71,IF(B175="Towson",Towson!$C$71,IF(B175="Holy Cross",'Holy Cross'!$C$71,IF(B175="Lafayette",Lafayette!$C$71,IF(B175="Lehigh",Lehigh!$C$71,IF(B175="Navy",Navy!$C$71,0)))))))))))))))))))))))))))))))))))))))))))))))))))))))))))))</f>
        <v>30.543267241605133</v>
      </c>
    </row>
    <row r="176" spans="1:15">
      <c r="A176" t="s">
        <v>462</v>
      </c>
      <c r="B176" t="s">
        <v>11</v>
      </c>
      <c r="C176" t="s">
        <v>437</v>
      </c>
      <c r="D176">
        <v>11</v>
      </c>
      <c r="E176">
        <v>6</v>
      </c>
      <c r="F176">
        <v>17</v>
      </c>
      <c r="G176" s="44">
        <f t="shared" si="12"/>
        <v>3.594771241830065</v>
      </c>
      <c r="H176" s="44">
        <f t="shared" si="13"/>
        <v>1.9607843137254901</v>
      </c>
      <c r="I176" s="44">
        <f t="shared" si="14"/>
        <v>5.5555555555555554</v>
      </c>
      <c r="J176">
        <f t="shared" si="15"/>
        <v>170</v>
      </c>
      <c r="K176">
        <f>IF(B176="Air Force",'Air Force'!$F$9,IF(B176="Albany",Albany!$F$9,IF(B176="Detroit",Detroit!$F$9,IF(B176="Binghamton",Binghamton!$F$9,IF(B176="Hartford",Hartford!$F$9,IF(B176="Stony Brook",'Stony Brook'!$F$9,IF(B176="UMBC",UMBC!$F$9,IF(B176="Vermont",Vermont!$F$9,IF(B176="Duke",Duke!$F$9,IF(B176="Maryland",Maryland!$F$9,IF(B176="North Carolina",'North Carolina'!$F$9,IF(B176="Virginia",Virginia!$F$9,IF(B176="Georgetown",Georgetown!$F$9,IF(B176="Notre Dame",'Notre Dame'!$F$9,IF(B176="Providence",Providence!$F$9,IF(B176="Rutgers",Rutgers!$F$9,IF(B176="St. Johns",'St. Johns'!$F$9,IF(B176="Syracuse",Syracuse!$F$9,IF(B176="Villanova",Villanova!$F$9,IF(B176="Drexel",Drexel!$F$9,IF(B176="Hofstra",Hofstra!$F$9,IF(B176="Penn State",'Penn State'!$F$9,IF(B176="Delaware",Delaware!$F$9,IF(B176="Massachusetts",Massachusetts!$F$9,IF(B176="Bellarmine",Bellarmine!$F$9,IF(B176="Fairfield",Fairfield!$F$9,IF(B176="Hobart",Hobart!$F$9,IF(B176="Loyola",Loyola!$F$9,IF(B176="Ohio State",'Ohio State'!$F$9,IF(B176="Denver",Denver!$F$9,IF(B176="Johns Hopkins",'Johns Hopkins'!$F$9,IF(B176="Mercer",Mercer!$F$9,IF(B176="Michigan",Michigan!$F$9,IF(B176="Brown",Brown!$F$9,IF(B176="Cornell",Cornell!$F$9,IF(B176="Dartmouth",Dartmouth!$F$9,IF(B176="Harvard",Harvard!$F$9,IF(B176="Pennsylvania",Pennsylvania!$F$9,IF(B176="Princeton",Princeton!$F$9,IF(B176="Yale",Yale!$F$9,IF(B176="Canisius",Canisius!$F$9,IF(B176="Jacksonville",Jacksonville!$F$9,IF(B176="Manhattan",Manhattan!$F$9,IF(B176="Marist",Marist!$F$9,IF(B176="St. Josephs",'St. Josephs'!$F$9,IF(B176="Siena",Siena!$F$9,IF(B176="VMI",VMI!$F$9,IF(B176="Bryant",Bryant!$F$9,IF(B176="Mt. St. Marys",'Mount St. Marys'!$F$9,IF(B176="Quinnipiac",Quinnipiac!$F$9,IF(B176="Robert Morris",'Robert Morris'!$F$9,IF(B176="Sacred Heart",'Sacred Heart'!$F$9,IF(B176="Wagner",Wagner!$F$9,IF(B176="Army",Army!$F$9,IF(B176="Bucknell",Bucknell!$F$9,IF(B176="Colgate",Colgate!$F$9,IF(B176="Towson",Towson!$F$9,IF(B176="Holy Cross",'Holy Cross'!$F$9,IF(B176="Lafayette",Lafayette!$F$9,IF(B176="Lehigh",Lehigh!$F$9,IF(B176="Navy",Navy!$F$9,0)))))))))))))))))))))))))))))))))))))))))))))))))))))))))))))</f>
        <v>306</v>
      </c>
      <c r="L176" s="19">
        <f t="shared" si="16"/>
        <v>5.7727477036291406</v>
      </c>
      <c r="M176">
        <f t="shared" si="17"/>
        <v>167</v>
      </c>
      <c r="N176" s="19">
        <f>'Efficiency Adjustment'!$B$66</f>
        <v>29.429229830436125</v>
      </c>
      <c r="O176" s="19">
        <f>IF(B176="Air Force",'Air Force'!$C$71,IF(B176="Albany",Albany!$C$71,IF(B176="Detroit",Detroit!$C$71,IF(B176="Binghamton",Binghamton!$C$71,IF(B176="Hartford",Hartford!$C$71,IF(B176="Stony Brook",'Stony Brook'!$C$71,IF(B176="UMBC",UMBC!$C$71,IF(B176="Vermont",Vermont!$C$71,IF(B176="Duke",Duke!$C$71,IF(B176="Maryland",Maryland!$C$71,IF(B176="North Carolina",'North Carolina'!$C$71,IF(B176="Virginia",Virginia!$C$71,IF(B176="Georgetown",Georgetown!$C$71,IF(B176="Notre Dame",'Notre Dame'!$C$71,IF(B176="Providence",Providence!$C$71,IF(B176="Rutgers",Rutgers!$C$71,IF(B176="St. Johns",'St. Johns'!$C$71,IF(B176="Syracuse",Syracuse!$C$71,IF(B176="Villanova",Villanova!$C$71,IF(B176="Drexel",Drexel!$C$71,IF(B176="Hofstra",Hofstra!$C$71,IF(B176="Penn State",'Penn State'!$C$71,IF(B176="Delaware",Delaware!$C$71,IF(B176="Massachusetts",Massachusetts!$C$71,IF(B176="Bellarmine",Bellarmine!$C$71,IF(B176="Fairfield",Fairfield!$C$71,IF(B176="Hobart",Hobart!$C$71,IF(B176="Loyola",Loyola!$C$71,IF(B176="Ohio State",'Ohio State'!$C$71,IF(B176="Denver",Denver!$C$71,IF(B176="Johns Hopkins",'Johns Hopkins'!$C$71,IF(B176="Mercer",Mercer!$C$71,IF(B176="Michigan",Michigan!$C$71,IF(B176="Brown",Brown!$C$71,IF(B176="Cornell",Cornell!$C$71,IF(B176="Dartmouth",Dartmouth!$C$71,IF(B176="Harvard",Harvard!$C$71,IF(B176="Pennsylvania",Pennsylvania!$C$71,IF(B176="Princeton",Princeton!$C$71,IF(B176="Yale",Yale!$C$71,IF(B176="Canisius",Canisius!$C$71,IF(B176="Jacksonville",Jacksonville!$C$71,IF(B176="Manhattan",Manhattan!$C$71,IF(B176="Marist",Marist!$C$71,IF(B176="St. Josephs",'St. Josephs'!$C$71,IF(B176="Siena",Siena!$C$71,IF(B176="VMI",VMI!$C$71,IF(B176="Bryant",Bryant!$C$71,IF(B176="Mt. St. Marys",'Mount St. Marys'!$C$71,IF(B176="Quinnipiac",Quinnipiac!$C$71,IF(B176="Robert Morris",'Robert Morris'!$C$71,IF(B176="Sacred Heart",'Sacred Heart'!$C$71,IF(B176="Wagner",Wagner!$C$71,IF(B176="Army",Army!$C$71,IF(B176="Bucknell",Bucknell!$C$71,IF(B176="Colgate",Colgate!$C$71,IF(B176="Towson",Towson!$C$71,IF(B176="Holy Cross",'Holy Cross'!$C$71,IF(B176="Lafayette",Lafayette!$C$71,IF(B176="Lehigh",Lehigh!$C$71,IF(B176="Navy",Navy!$C$71,0)))))))))))))))))))))))))))))))))))))))))))))))))))))))))))))</f>
        <v>28.321993212593753</v>
      </c>
    </row>
    <row r="177" spans="1:15">
      <c r="A177" t="s">
        <v>438</v>
      </c>
      <c r="B177" t="s">
        <v>7</v>
      </c>
      <c r="C177" t="s">
        <v>436</v>
      </c>
      <c r="D177">
        <v>18</v>
      </c>
      <c r="E177">
        <v>6</v>
      </c>
      <c r="F177">
        <v>24</v>
      </c>
      <c r="G177" s="44">
        <f t="shared" si="12"/>
        <v>4.0358744394618835</v>
      </c>
      <c r="H177" s="44">
        <f t="shared" si="13"/>
        <v>1.3452914798206279</v>
      </c>
      <c r="I177" s="44">
        <f t="shared" si="14"/>
        <v>5.3811659192825116</v>
      </c>
      <c r="J177">
        <f t="shared" si="15"/>
        <v>180</v>
      </c>
      <c r="K177">
        <f>IF(B177="Air Force",'Air Force'!$F$9,IF(B177="Albany",Albany!$F$9,IF(B177="Detroit",Detroit!$F$9,IF(B177="Binghamton",Binghamton!$F$9,IF(B177="Hartford",Hartford!$F$9,IF(B177="Stony Brook",'Stony Brook'!$F$9,IF(B177="UMBC",UMBC!$F$9,IF(B177="Vermont",Vermont!$F$9,IF(B177="Duke",Duke!$F$9,IF(B177="Maryland",Maryland!$F$9,IF(B177="North Carolina",'North Carolina'!$F$9,IF(B177="Virginia",Virginia!$F$9,IF(B177="Georgetown",Georgetown!$F$9,IF(B177="Notre Dame",'Notre Dame'!$F$9,IF(B177="Providence",Providence!$F$9,IF(B177="Rutgers",Rutgers!$F$9,IF(B177="St. Johns",'St. Johns'!$F$9,IF(B177="Syracuse",Syracuse!$F$9,IF(B177="Villanova",Villanova!$F$9,IF(B177="Drexel",Drexel!$F$9,IF(B177="Hofstra",Hofstra!$F$9,IF(B177="Penn State",'Penn State'!$F$9,IF(B177="Delaware",Delaware!$F$9,IF(B177="Massachusetts",Massachusetts!$F$9,IF(B177="Bellarmine",Bellarmine!$F$9,IF(B177="Fairfield",Fairfield!$F$9,IF(B177="Hobart",Hobart!$F$9,IF(B177="Loyola",Loyola!$F$9,IF(B177="Ohio State",'Ohio State'!$F$9,IF(B177="Denver",Denver!$F$9,IF(B177="Johns Hopkins",'Johns Hopkins'!$F$9,IF(B177="Mercer",Mercer!$F$9,IF(B177="Michigan",Michigan!$F$9,IF(B177="Brown",Brown!$F$9,IF(B177="Cornell",Cornell!$F$9,IF(B177="Dartmouth",Dartmouth!$F$9,IF(B177="Harvard",Harvard!$F$9,IF(B177="Pennsylvania",Pennsylvania!$F$9,IF(B177="Princeton",Princeton!$F$9,IF(B177="Yale",Yale!$F$9,IF(B177="Canisius",Canisius!$F$9,IF(B177="Jacksonville",Jacksonville!$F$9,IF(B177="Manhattan",Manhattan!$F$9,IF(B177="Marist",Marist!$F$9,IF(B177="St. Josephs",'St. Josephs'!$F$9,IF(B177="Siena",Siena!$F$9,IF(B177="VMI",VMI!$F$9,IF(B177="Bryant",Bryant!$F$9,IF(B177="Mt. St. Marys",'Mount St. Marys'!$F$9,IF(B177="Quinnipiac",Quinnipiac!$F$9,IF(B177="Robert Morris",'Robert Morris'!$F$9,IF(B177="Sacred Heart",'Sacred Heart'!$F$9,IF(B177="Wagner",Wagner!$F$9,IF(B177="Army",Army!$F$9,IF(B177="Bucknell",Bucknell!$F$9,IF(B177="Colgate",Colgate!$F$9,IF(B177="Towson",Towson!$F$9,IF(B177="Holy Cross",'Holy Cross'!$F$9,IF(B177="Lafayette",Lafayette!$F$9,IF(B177="Lehigh",Lehigh!$F$9,IF(B177="Navy",Navy!$F$9,0)))))))))))))))))))))))))))))))))))))))))))))))))))))))))))))</f>
        <v>446</v>
      </c>
      <c r="L177" s="19">
        <f t="shared" si="16"/>
        <v>5.2541137747054512</v>
      </c>
      <c r="M177">
        <f t="shared" si="17"/>
        <v>184</v>
      </c>
      <c r="N177" s="19">
        <f>'Efficiency Adjustment'!$B$66</f>
        <v>29.429229830436125</v>
      </c>
      <c r="O177" s="19">
        <f>IF(B177="Air Force",'Air Force'!$C$71,IF(B177="Albany",Albany!$C$71,IF(B177="Detroit",Detroit!$C$71,IF(B177="Binghamton",Binghamton!$C$71,IF(B177="Hartford",Hartford!$C$71,IF(B177="Stony Brook",'Stony Brook'!$C$71,IF(B177="UMBC",UMBC!$C$71,IF(B177="Vermont",Vermont!$C$71,IF(B177="Duke",Duke!$C$71,IF(B177="Maryland",Maryland!$C$71,IF(B177="North Carolina",'North Carolina'!$C$71,IF(B177="Virginia",Virginia!$C$71,IF(B177="Georgetown",Georgetown!$C$71,IF(B177="Notre Dame",'Notre Dame'!$C$71,IF(B177="Providence",Providence!$C$71,IF(B177="Rutgers",Rutgers!$C$71,IF(B177="St. Johns",'St. Johns'!$C$71,IF(B177="Syracuse",Syracuse!$C$71,IF(B177="Villanova",Villanova!$C$71,IF(B177="Drexel",Drexel!$C$71,IF(B177="Hofstra",Hofstra!$C$71,IF(B177="Penn State",'Penn State'!$C$71,IF(B177="Delaware",Delaware!$C$71,IF(B177="Massachusetts",Massachusetts!$C$71,IF(B177="Bellarmine",Bellarmine!$C$71,IF(B177="Fairfield",Fairfield!$C$71,IF(B177="Hobart",Hobart!$C$71,IF(B177="Loyola",Loyola!$C$71,IF(B177="Ohio State",'Ohio State'!$C$71,IF(B177="Denver",Denver!$C$71,IF(B177="Johns Hopkins",'Johns Hopkins'!$C$71,IF(B177="Mercer",Mercer!$C$71,IF(B177="Michigan",Michigan!$C$71,IF(B177="Brown",Brown!$C$71,IF(B177="Cornell",Cornell!$C$71,IF(B177="Dartmouth",Dartmouth!$C$71,IF(B177="Harvard",Harvard!$C$71,IF(B177="Pennsylvania",Pennsylvania!$C$71,IF(B177="Princeton",Princeton!$C$71,IF(B177="Yale",Yale!$C$71,IF(B177="Canisius",Canisius!$C$71,IF(B177="Jacksonville",Jacksonville!$C$71,IF(B177="Manhattan",Manhattan!$C$71,IF(B177="Marist",Marist!$C$71,IF(B177="St. Josephs",'St. Josephs'!$C$71,IF(B177="Siena",Siena!$C$71,IF(B177="VMI",VMI!$C$71,IF(B177="Bryant",Bryant!$C$71,IF(B177="Mt. St. Marys",'Mount St. Marys'!$C$71,IF(B177="Quinnipiac",Quinnipiac!$C$71,IF(B177="Robert Morris",'Robert Morris'!$C$71,IF(B177="Sacred Heart",'Sacred Heart'!$C$71,IF(B177="Wagner",Wagner!$C$71,IF(B177="Army",Army!$C$71,IF(B177="Bucknell",Bucknell!$C$71,IF(B177="Colgate",Colgate!$C$71,IF(B177="Towson",Towson!$C$71,IF(B177="Holy Cross",'Holy Cross'!$C$71,IF(B177="Lafayette",Lafayette!$C$71,IF(B177="Lehigh",Lehigh!$C$71,IF(B177="Navy",Navy!$C$71,0)))))))))))))))))))))))))))))))))))))))))))))))))))))))))))))</f>
        <v>30.140871588406569</v>
      </c>
    </row>
    <row r="178" spans="1:15">
      <c r="A178" t="s">
        <v>415</v>
      </c>
      <c r="B178" t="s">
        <v>41</v>
      </c>
      <c r="C178" t="s">
        <v>436</v>
      </c>
      <c r="D178">
        <v>10</v>
      </c>
      <c r="E178">
        <v>7</v>
      </c>
      <c r="F178">
        <v>17</v>
      </c>
      <c r="G178" s="44">
        <f t="shared" si="12"/>
        <v>2.8571428571428572</v>
      </c>
      <c r="H178" s="44">
        <f t="shared" si="13"/>
        <v>2</v>
      </c>
      <c r="I178" s="44">
        <f t="shared" si="14"/>
        <v>4.8571428571428568</v>
      </c>
      <c r="J178">
        <f t="shared" si="15"/>
        <v>195</v>
      </c>
      <c r="K178">
        <f>IF(B178="Air Force",'Air Force'!$F$9,IF(B178="Albany",Albany!$F$9,IF(B178="Detroit",Detroit!$F$9,IF(B178="Binghamton",Binghamton!$F$9,IF(B178="Hartford",Hartford!$F$9,IF(B178="Stony Brook",'Stony Brook'!$F$9,IF(B178="UMBC",UMBC!$F$9,IF(B178="Vermont",Vermont!$F$9,IF(B178="Duke",Duke!$F$9,IF(B178="Maryland",Maryland!$F$9,IF(B178="North Carolina",'North Carolina'!$F$9,IF(B178="Virginia",Virginia!$F$9,IF(B178="Georgetown",Georgetown!$F$9,IF(B178="Notre Dame",'Notre Dame'!$F$9,IF(B178="Providence",Providence!$F$9,IF(B178="Rutgers",Rutgers!$F$9,IF(B178="St. Johns",'St. Johns'!$F$9,IF(B178="Syracuse",Syracuse!$F$9,IF(B178="Villanova",Villanova!$F$9,IF(B178="Drexel",Drexel!$F$9,IF(B178="Hofstra",Hofstra!$F$9,IF(B178="Penn State",'Penn State'!$F$9,IF(B178="Delaware",Delaware!$F$9,IF(B178="Massachusetts",Massachusetts!$F$9,IF(B178="Bellarmine",Bellarmine!$F$9,IF(B178="Fairfield",Fairfield!$F$9,IF(B178="Hobart",Hobart!$F$9,IF(B178="Loyola",Loyola!$F$9,IF(B178="Ohio State",'Ohio State'!$F$9,IF(B178="Denver",Denver!$F$9,IF(B178="Johns Hopkins",'Johns Hopkins'!$F$9,IF(B178="Mercer",Mercer!$F$9,IF(B178="Michigan",Michigan!$F$9,IF(B178="Brown",Brown!$F$9,IF(B178="Cornell",Cornell!$F$9,IF(B178="Dartmouth",Dartmouth!$F$9,IF(B178="Harvard",Harvard!$F$9,IF(B178="Pennsylvania",Pennsylvania!$F$9,IF(B178="Princeton",Princeton!$F$9,IF(B178="Yale",Yale!$F$9,IF(B178="Canisius",Canisius!$F$9,IF(B178="Jacksonville",Jacksonville!$F$9,IF(B178="Manhattan",Manhattan!$F$9,IF(B178="Marist",Marist!$F$9,IF(B178="St. Josephs",'St. Josephs'!$F$9,IF(B178="Siena",Siena!$F$9,IF(B178="VMI",VMI!$F$9,IF(B178="Bryant",Bryant!$F$9,IF(B178="Mt. St. Marys",'Mount St. Marys'!$F$9,IF(B178="Quinnipiac",Quinnipiac!$F$9,IF(B178="Robert Morris",'Robert Morris'!$F$9,IF(B178="Sacred Heart",'Sacred Heart'!$F$9,IF(B178="Wagner",Wagner!$F$9,IF(B178="Army",Army!$F$9,IF(B178="Bucknell",Bucknell!$F$9,IF(B178="Colgate",Colgate!$F$9,IF(B178="Towson",Towson!$F$9,IF(B178="Holy Cross",'Holy Cross'!$F$9,IF(B178="Lafayette",Lafayette!$F$9,IF(B178="Lehigh",Lehigh!$F$9,IF(B178="Navy",Navy!$F$9,0)))))))))))))))))))))))))))))))))))))))))))))))))))))))))))))</f>
        <v>350</v>
      </c>
      <c r="L178" s="19">
        <f t="shared" si="16"/>
        <v>4.969786694169855</v>
      </c>
      <c r="M178">
        <f t="shared" si="17"/>
        <v>193</v>
      </c>
      <c r="N178" s="19">
        <f>'Efficiency Adjustment'!$B$66</f>
        <v>29.429229830436125</v>
      </c>
      <c r="O178" s="19">
        <f>IF(B178="Air Force",'Air Force'!$C$71,IF(B178="Albany",Albany!$C$71,IF(B178="Detroit",Detroit!$C$71,IF(B178="Binghamton",Binghamton!$C$71,IF(B178="Hartford",Hartford!$C$71,IF(B178="Stony Brook",'Stony Brook'!$C$71,IF(B178="UMBC",UMBC!$C$71,IF(B178="Vermont",Vermont!$C$71,IF(B178="Duke",Duke!$C$71,IF(B178="Maryland",Maryland!$C$71,IF(B178="North Carolina",'North Carolina'!$C$71,IF(B178="Virginia",Virginia!$C$71,IF(B178="Georgetown",Georgetown!$C$71,IF(B178="Notre Dame",'Notre Dame'!$C$71,IF(B178="Providence",Providence!$C$71,IF(B178="Rutgers",Rutgers!$C$71,IF(B178="St. Johns",'St. Johns'!$C$71,IF(B178="Syracuse",Syracuse!$C$71,IF(B178="Villanova",Villanova!$C$71,IF(B178="Drexel",Drexel!$C$71,IF(B178="Hofstra",Hofstra!$C$71,IF(B178="Penn State",'Penn State'!$C$71,IF(B178="Delaware",Delaware!$C$71,IF(B178="Massachusetts",Massachusetts!$C$71,IF(B178="Bellarmine",Bellarmine!$C$71,IF(B178="Fairfield",Fairfield!$C$71,IF(B178="Hobart",Hobart!$C$71,IF(B178="Loyola",Loyola!$C$71,IF(B178="Ohio State",'Ohio State'!$C$71,IF(B178="Denver",Denver!$C$71,IF(B178="Johns Hopkins",'Johns Hopkins'!$C$71,IF(B178="Mercer",Mercer!$C$71,IF(B178="Michigan",Michigan!$C$71,IF(B178="Brown",Brown!$C$71,IF(B178="Cornell",Cornell!$C$71,IF(B178="Dartmouth",Dartmouth!$C$71,IF(B178="Harvard",Harvard!$C$71,IF(B178="Pennsylvania",Pennsylvania!$C$71,IF(B178="Princeton",Princeton!$C$71,IF(B178="Yale",Yale!$C$71,IF(B178="Canisius",Canisius!$C$71,IF(B178="Jacksonville",Jacksonville!$C$71,IF(B178="Manhattan",Manhattan!$C$71,IF(B178="Marist",Marist!$C$71,IF(B178="St. Josephs",'St. Josephs'!$C$71,IF(B178="Siena",Siena!$C$71,IF(B178="VMI",VMI!$C$71,IF(B178="Bryant",Bryant!$C$71,IF(B178="Mt. St. Marys",'Mount St. Marys'!$C$71,IF(B178="Quinnipiac",Quinnipiac!$C$71,IF(B178="Robert Morris",'Robert Morris'!$C$71,IF(B178="Sacred Heart",'Sacred Heart'!$C$71,IF(B178="Wagner",Wagner!$C$71,IF(B178="Army",Army!$C$71,IF(B178="Bucknell",Bucknell!$C$71,IF(B178="Colgate",Colgate!$C$71,IF(B178="Towson",Towson!$C$71,IF(B178="Holy Cross",'Holy Cross'!$C$71,IF(B178="Lafayette",Lafayette!$C$71,IF(B178="Lehigh",Lehigh!$C$71,IF(B178="Navy",Navy!$C$71,0)))))))))))))))))))))))))))))))))))))))))))))))))))))))))))))</f>
        <v>28.762194890538478</v>
      </c>
    </row>
    <row r="179" spans="1:15">
      <c r="A179" t="s">
        <v>416</v>
      </c>
      <c r="B179" t="s">
        <v>41</v>
      </c>
      <c r="C179" t="s">
        <v>437</v>
      </c>
      <c r="D179">
        <v>13</v>
      </c>
      <c r="E179">
        <v>4</v>
      </c>
      <c r="F179">
        <v>17</v>
      </c>
      <c r="G179" s="44">
        <f t="shared" si="12"/>
        <v>3.7142857142857144</v>
      </c>
      <c r="H179" s="44">
        <f t="shared" si="13"/>
        <v>1.1428571428571428</v>
      </c>
      <c r="I179" s="44">
        <f t="shared" si="14"/>
        <v>4.8571428571428568</v>
      </c>
      <c r="J179">
        <f t="shared" si="15"/>
        <v>195</v>
      </c>
      <c r="K179">
        <f>IF(B179="Air Force",'Air Force'!$F$9,IF(B179="Albany",Albany!$F$9,IF(B179="Detroit",Detroit!$F$9,IF(B179="Binghamton",Binghamton!$F$9,IF(B179="Hartford",Hartford!$F$9,IF(B179="Stony Brook",'Stony Brook'!$F$9,IF(B179="UMBC",UMBC!$F$9,IF(B179="Vermont",Vermont!$F$9,IF(B179="Duke",Duke!$F$9,IF(B179="Maryland",Maryland!$F$9,IF(B179="North Carolina",'North Carolina'!$F$9,IF(B179="Virginia",Virginia!$F$9,IF(B179="Georgetown",Georgetown!$F$9,IF(B179="Notre Dame",'Notre Dame'!$F$9,IF(B179="Providence",Providence!$F$9,IF(B179="Rutgers",Rutgers!$F$9,IF(B179="St. Johns",'St. Johns'!$F$9,IF(B179="Syracuse",Syracuse!$F$9,IF(B179="Villanova",Villanova!$F$9,IF(B179="Drexel",Drexel!$F$9,IF(B179="Hofstra",Hofstra!$F$9,IF(B179="Penn State",'Penn State'!$F$9,IF(B179="Delaware",Delaware!$F$9,IF(B179="Massachusetts",Massachusetts!$F$9,IF(B179="Bellarmine",Bellarmine!$F$9,IF(B179="Fairfield",Fairfield!$F$9,IF(B179="Hobart",Hobart!$F$9,IF(B179="Loyola",Loyola!$F$9,IF(B179="Ohio State",'Ohio State'!$F$9,IF(B179="Denver",Denver!$F$9,IF(B179="Johns Hopkins",'Johns Hopkins'!$F$9,IF(B179="Mercer",Mercer!$F$9,IF(B179="Michigan",Michigan!$F$9,IF(B179="Brown",Brown!$F$9,IF(B179="Cornell",Cornell!$F$9,IF(B179="Dartmouth",Dartmouth!$F$9,IF(B179="Harvard",Harvard!$F$9,IF(B179="Pennsylvania",Pennsylvania!$F$9,IF(B179="Princeton",Princeton!$F$9,IF(B179="Yale",Yale!$F$9,IF(B179="Canisius",Canisius!$F$9,IF(B179="Jacksonville",Jacksonville!$F$9,IF(B179="Manhattan",Manhattan!$F$9,IF(B179="Marist",Marist!$F$9,IF(B179="St. Josephs",'St. Josephs'!$F$9,IF(B179="Siena",Siena!$F$9,IF(B179="VMI",VMI!$F$9,IF(B179="Bryant",Bryant!$F$9,IF(B179="Mt. St. Marys",'Mount St. Marys'!$F$9,IF(B179="Quinnipiac",Quinnipiac!$F$9,IF(B179="Robert Morris",'Robert Morris'!$F$9,IF(B179="Sacred Heart",'Sacred Heart'!$F$9,IF(B179="Wagner",Wagner!$F$9,IF(B179="Army",Army!$F$9,IF(B179="Bucknell",Bucknell!$F$9,IF(B179="Colgate",Colgate!$F$9,IF(B179="Towson",Towson!$F$9,IF(B179="Holy Cross",'Holy Cross'!$F$9,IF(B179="Lafayette",Lafayette!$F$9,IF(B179="Lehigh",Lehigh!$F$9,IF(B179="Navy",Navy!$F$9,0)))))))))))))))))))))))))))))))))))))))))))))))))))))))))))))</f>
        <v>350</v>
      </c>
      <c r="L179" s="19">
        <f t="shared" si="16"/>
        <v>4.969786694169855</v>
      </c>
      <c r="M179">
        <f t="shared" si="17"/>
        <v>193</v>
      </c>
      <c r="N179" s="19">
        <f>'Efficiency Adjustment'!$B$66</f>
        <v>29.429229830436125</v>
      </c>
      <c r="O179" s="19">
        <f>IF(B179="Air Force",'Air Force'!$C$71,IF(B179="Albany",Albany!$C$71,IF(B179="Detroit",Detroit!$C$71,IF(B179="Binghamton",Binghamton!$C$71,IF(B179="Hartford",Hartford!$C$71,IF(B179="Stony Brook",'Stony Brook'!$C$71,IF(B179="UMBC",UMBC!$C$71,IF(B179="Vermont",Vermont!$C$71,IF(B179="Duke",Duke!$C$71,IF(B179="Maryland",Maryland!$C$71,IF(B179="North Carolina",'North Carolina'!$C$71,IF(B179="Virginia",Virginia!$C$71,IF(B179="Georgetown",Georgetown!$C$71,IF(B179="Notre Dame",'Notre Dame'!$C$71,IF(B179="Providence",Providence!$C$71,IF(B179="Rutgers",Rutgers!$C$71,IF(B179="St. Johns",'St. Johns'!$C$71,IF(B179="Syracuse",Syracuse!$C$71,IF(B179="Villanova",Villanova!$C$71,IF(B179="Drexel",Drexel!$C$71,IF(B179="Hofstra",Hofstra!$C$71,IF(B179="Penn State",'Penn State'!$C$71,IF(B179="Delaware",Delaware!$C$71,IF(B179="Massachusetts",Massachusetts!$C$71,IF(B179="Bellarmine",Bellarmine!$C$71,IF(B179="Fairfield",Fairfield!$C$71,IF(B179="Hobart",Hobart!$C$71,IF(B179="Loyola",Loyola!$C$71,IF(B179="Ohio State",'Ohio State'!$C$71,IF(B179="Denver",Denver!$C$71,IF(B179="Johns Hopkins",'Johns Hopkins'!$C$71,IF(B179="Mercer",Mercer!$C$71,IF(B179="Michigan",Michigan!$C$71,IF(B179="Brown",Brown!$C$71,IF(B179="Cornell",Cornell!$C$71,IF(B179="Dartmouth",Dartmouth!$C$71,IF(B179="Harvard",Harvard!$C$71,IF(B179="Pennsylvania",Pennsylvania!$C$71,IF(B179="Princeton",Princeton!$C$71,IF(B179="Yale",Yale!$C$71,IF(B179="Canisius",Canisius!$C$71,IF(B179="Jacksonville",Jacksonville!$C$71,IF(B179="Manhattan",Manhattan!$C$71,IF(B179="Marist",Marist!$C$71,IF(B179="St. Josephs",'St. Josephs'!$C$71,IF(B179="Siena",Siena!$C$71,IF(B179="VMI",VMI!$C$71,IF(B179="Bryant",Bryant!$C$71,IF(B179="Mt. St. Marys",'Mount St. Marys'!$C$71,IF(B179="Quinnipiac",Quinnipiac!$C$71,IF(B179="Robert Morris",'Robert Morris'!$C$71,IF(B179="Sacred Heart",'Sacred Heart'!$C$71,IF(B179="Wagner",Wagner!$C$71,IF(B179="Army",Army!$C$71,IF(B179="Bucknell",Bucknell!$C$71,IF(B179="Colgate",Colgate!$C$71,IF(B179="Towson",Towson!$C$71,IF(B179="Holy Cross",'Holy Cross'!$C$71,IF(B179="Lafayette",Lafayette!$C$71,IF(B179="Lehigh",Lehigh!$C$71,IF(B179="Navy",Navy!$C$71,0)))))))))))))))))))))))))))))))))))))))))))))))))))))))))))))</f>
        <v>28.762194890538478</v>
      </c>
    </row>
    <row r="180" spans="1:15">
      <c r="A180" t="s">
        <v>407</v>
      </c>
      <c r="B180" t="s">
        <v>190</v>
      </c>
      <c r="C180" t="s">
        <v>436</v>
      </c>
      <c r="D180">
        <v>9</v>
      </c>
      <c r="E180">
        <v>7</v>
      </c>
      <c r="F180">
        <v>16</v>
      </c>
      <c r="G180" s="44">
        <f t="shared" si="12"/>
        <v>3.4090909090909087</v>
      </c>
      <c r="H180" s="44">
        <f t="shared" si="13"/>
        <v>2.6515151515151514</v>
      </c>
      <c r="I180" s="44">
        <f t="shared" si="14"/>
        <v>6.0606060606060606</v>
      </c>
      <c r="J180">
        <f t="shared" si="15"/>
        <v>154</v>
      </c>
      <c r="K180">
        <f>IF(B180="Air Force",'Air Force'!$F$9,IF(B180="Albany",Albany!$F$9,IF(B180="Detroit",Detroit!$F$9,IF(B180="Binghamton",Binghamton!$F$9,IF(B180="Hartford",Hartford!$F$9,IF(B180="Stony Brook",'Stony Brook'!$F$9,IF(B180="UMBC",UMBC!$F$9,IF(B180="Vermont",Vermont!$F$9,IF(B180="Duke",Duke!$F$9,IF(B180="Maryland",Maryland!$F$9,IF(B180="North Carolina",'North Carolina'!$F$9,IF(B180="Virginia",Virginia!$F$9,IF(B180="Georgetown",Georgetown!$F$9,IF(B180="Notre Dame",'Notre Dame'!$F$9,IF(B180="Providence",Providence!$F$9,IF(B180="Rutgers",Rutgers!$F$9,IF(B180="St. Johns",'St. Johns'!$F$9,IF(B180="Syracuse",Syracuse!$F$9,IF(B180="Villanova",Villanova!$F$9,IF(B180="Drexel",Drexel!$F$9,IF(B180="Hofstra",Hofstra!$F$9,IF(B180="Penn State",'Penn State'!$F$9,IF(B180="Delaware",Delaware!$F$9,IF(B180="Massachusetts",Massachusetts!$F$9,IF(B180="Bellarmine",Bellarmine!$F$9,IF(B180="Fairfield",Fairfield!$F$9,IF(B180="Hobart",Hobart!$F$9,IF(B180="Loyola",Loyola!$F$9,IF(B180="Ohio State",'Ohio State'!$F$9,IF(B180="Denver",Denver!$F$9,IF(B180="Johns Hopkins",'Johns Hopkins'!$F$9,IF(B180="Mercer",Mercer!$F$9,IF(B180="Michigan",Michigan!$F$9,IF(B180="Brown",Brown!$F$9,IF(B180="Cornell",Cornell!$F$9,IF(B180="Dartmouth",Dartmouth!$F$9,IF(B180="Harvard",Harvard!$F$9,IF(B180="Pennsylvania",Pennsylvania!$F$9,IF(B180="Princeton",Princeton!$F$9,IF(B180="Yale",Yale!$F$9,IF(B180="Canisius",Canisius!$F$9,IF(B180="Jacksonville",Jacksonville!$F$9,IF(B180="Manhattan",Manhattan!$F$9,IF(B180="Marist",Marist!$F$9,IF(B180="St. Josephs",'St. Josephs'!$F$9,IF(B180="Siena",Siena!$F$9,IF(B180="VMI",VMI!$F$9,IF(B180="Bryant",Bryant!$F$9,IF(B180="Mt. St. Marys",'Mount St. Marys'!$F$9,IF(B180="Quinnipiac",Quinnipiac!$F$9,IF(B180="Robert Morris",'Robert Morris'!$F$9,IF(B180="Sacred Heart",'Sacred Heart'!$F$9,IF(B180="Wagner",Wagner!$F$9,IF(B180="Army",Army!$F$9,IF(B180="Bucknell",Bucknell!$F$9,IF(B180="Colgate",Colgate!$F$9,IF(B180="Towson",Towson!$F$9,IF(B180="Holy Cross",'Holy Cross'!$F$9,IF(B180="Lafayette",Lafayette!$F$9,IF(B180="Lehigh",Lehigh!$F$9,IF(B180="Navy",Navy!$F$9,0)))))))))))))))))))))))))))))))))))))))))))))))))))))))))))))</f>
        <v>264</v>
      </c>
      <c r="L180" s="19">
        <f t="shared" si="16"/>
        <v>5.7208487465846796</v>
      </c>
      <c r="M180">
        <f t="shared" si="17"/>
        <v>168</v>
      </c>
      <c r="N180" s="19">
        <f>'Efficiency Adjustment'!$B$66</f>
        <v>29.429229830436125</v>
      </c>
      <c r="O180" s="19">
        <f>IF(B180="Air Force",'Air Force'!$C$71,IF(B180="Albany",Albany!$C$71,IF(B180="Detroit",Detroit!$C$71,IF(B180="Binghamton",Binghamton!$C$71,IF(B180="Hartford",Hartford!$C$71,IF(B180="Stony Brook",'Stony Brook'!$C$71,IF(B180="UMBC",UMBC!$C$71,IF(B180="Vermont",Vermont!$C$71,IF(B180="Duke",Duke!$C$71,IF(B180="Maryland",Maryland!$C$71,IF(B180="North Carolina",'North Carolina'!$C$71,IF(B180="Virginia",Virginia!$C$71,IF(B180="Georgetown",Georgetown!$C$71,IF(B180="Notre Dame",'Notre Dame'!$C$71,IF(B180="Providence",Providence!$C$71,IF(B180="Rutgers",Rutgers!$C$71,IF(B180="St. Johns",'St. Johns'!$C$71,IF(B180="Syracuse",Syracuse!$C$71,IF(B180="Villanova",Villanova!$C$71,IF(B180="Drexel",Drexel!$C$71,IF(B180="Hofstra",Hofstra!$C$71,IF(B180="Penn State",'Penn State'!$C$71,IF(B180="Delaware",Delaware!$C$71,IF(B180="Massachusetts",Massachusetts!$C$71,IF(B180="Bellarmine",Bellarmine!$C$71,IF(B180="Fairfield",Fairfield!$C$71,IF(B180="Hobart",Hobart!$C$71,IF(B180="Loyola",Loyola!$C$71,IF(B180="Ohio State",'Ohio State'!$C$71,IF(B180="Denver",Denver!$C$71,IF(B180="Johns Hopkins",'Johns Hopkins'!$C$71,IF(B180="Mercer",Mercer!$C$71,IF(B180="Michigan",Michigan!$C$71,IF(B180="Brown",Brown!$C$71,IF(B180="Cornell",Cornell!$C$71,IF(B180="Dartmouth",Dartmouth!$C$71,IF(B180="Harvard",Harvard!$C$71,IF(B180="Pennsylvania",Pennsylvania!$C$71,IF(B180="Princeton",Princeton!$C$71,IF(B180="Yale",Yale!$C$71,IF(B180="Canisius",Canisius!$C$71,IF(B180="Jacksonville",Jacksonville!$C$71,IF(B180="Manhattan",Manhattan!$C$71,IF(B180="Marist",Marist!$C$71,IF(B180="St. Josephs",'St. Josephs'!$C$71,IF(B180="Siena",Siena!$C$71,IF(B180="VMI",VMI!$C$71,IF(B180="Bryant",Bryant!$C$71,IF(B180="Mt. St. Marys",'Mount St. Marys'!$C$71,IF(B180="Quinnipiac",Quinnipiac!$C$71,IF(B180="Robert Morris",'Robert Morris'!$C$71,IF(B180="Sacred Heart",'Sacred Heart'!$C$71,IF(B180="Wagner",Wagner!$C$71,IF(B180="Army",Army!$C$71,IF(B180="Bucknell",Bucknell!$C$71,IF(B180="Colgate",Colgate!$C$71,IF(B180="Towson",Towson!$C$71,IF(B180="Holy Cross",'Holy Cross'!$C$71,IF(B180="Lafayette",Lafayette!$C$71,IF(B180="Lehigh",Lehigh!$C$71,IF(B180="Navy",Navy!$C$71,0)))))))))))))))))))))))))))))))))))))))))))))))))))))))))))))</f>
        <v>31.177011763471164</v>
      </c>
    </row>
    <row r="181" spans="1:15">
      <c r="A181" t="s">
        <v>444</v>
      </c>
      <c r="B181" t="s">
        <v>32</v>
      </c>
      <c r="C181" t="s">
        <v>436</v>
      </c>
      <c r="D181">
        <v>6</v>
      </c>
      <c r="E181">
        <v>12</v>
      </c>
      <c r="F181">
        <v>18</v>
      </c>
      <c r="G181" s="44">
        <f t="shared" si="12"/>
        <v>1.8518518518518516</v>
      </c>
      <c r="H181" s="44">
        <f t="shared" si="13"/>
        <v>3.7037037037037033</v>
      </c>
      <c r="I181" s="44">
        <f t="shared" si="14"/>
        <v>5.5555555555555554</v>
      </c>
      <c r="J181">
        <f t="shared" si="15"/>
        <v>170</v>
      </c>
      <c r="K181">
        <f>IF(B181="Air Force",'Air Force'!$F$9,IF(B181="Albany",Albany!$F$9,IF(B181="Detroit",Detroit!$F$9,IF(B181="Binghamton",Binghamton!$F$9,IF(B181="Hartford",Hartford!$F$9,IF(B181="Stony Brook",'Stony Brook'!$F$9,IF(B181="UMBC",UMBC!$F$9,IF(B181="Vermont",Vermont!$F$9,IF(B181="Duke",Duke!$F$9,IF(B181="Maryland",Maryland!$F$9,IF(B181="North Carolina",'North Carolina'!$F$9,IF(B181="Virginia",Virginia!$F$9,IF(B181="Georgetown",Georgetown!$F$9,IF(B181="Notre Dame",'Notre Dame'!$F$9,IF(B181="Providence",Providence!$F$9,IF(B181="Rutgers",Rutgers!$F$9,IF(B181="St. Johns",'St. Johns'!$F$9,IF(B181="Syracuse",Syracuse!$F$9,IF(B181="Villanova",Villanova!$F$9,IF(B181="Drexel",Drexel!$F$9,IF(B181="Hofstra",Hofstra!$F$9,IF(B181="Penn State",'Penn State'!$F$9,IF(B181="Delaware",Delaware!$F$9,IF(B181="Massachusetts",Massachusetts!$F$9,IF(B181="Bellarmine",Bellarmine!$F$9,IF(B181="Fairfield",Fairfield!$F$9,IF(B181="Hobart",Hobart!$F$9,IF(B181="Loyola",Loyola!$F$9,IF(B181="Ohio State",'Ohio State'!$F$9,IF(B181="Denver",Denver!$F$9,IF(B181="Johns Hopkins",'Johns Hopkins'!$F$9,IF(B181="Mercer",Mercer!$F$9,IF(B181="Michigan",Michigan!$F$9,IF(B181="Brown",Brown!$F$9,IF(B181="Cornell",Cornell!$F$9,IF(B181="Dartmouth",Dartmouth!$F$9,IF(B181="Harvard",Harvard!$F$9,IF(B181="Pennsylvania",Pennsylvania!$F$9,IF(B181="Princeton",Princeton!$F$9,IF(B181="Yale",Yale!$F$9,IF(B181="Canisius",Canisius!$F$9,IF(B181="Jacksonville",Jacksonville!$F$9,IF(B181="Manhattan",Manhattan!$F$9,IF(B181="Marist",Marist!$F$9,IF(B181="St. Josephs",'St. Josephs'!$F$9,IF(B181="Siena",Siena!$F$9,IF(B181="VMI",VMI!$F$9,IF(B181="Bryant",Bryant!$F$9,IF(B181="Mt. St. Marys",'Mount St. Marys'!$F$9,IF(B181="Quinnipiac",Quinnipiac!$F$9,IF(B181="Robert Morris",'Robert Morris'!$F$9,IF(B181="Sacred Heart",'Sacred Heart'!$F$9,IF(B181="Wagner",Wagner!$F$9,IF(B181="Army",Army!$F$9,IF(B181="Bucknell",Bucknell!$F$9,IF(B181="Colgate",Colgate!$F$9,IF(B181="Towson",Towson!$F$9,IF(B181="Holy Cross",'Holy Cross'!$F$9,IF(B181="Lafayette",Lafayette!$F$9,IF(B181="Lehigh",Lehigh!$F$9,IF(B181="Navy",Navy!$F$9,0)))))))))))))))))))))))))))))))))))))))))))))))))))))))))))))</f>
        <v>324</v>
      </c>
      <c r="L181" s="19">
        <f t="shared" si="16"/>
        <v>5.6441040701680558</v>
      </c>
      <c r="M181">
        <f t="shared" si="17"/>
        <v>171</v>
      </c>
      <c r="N181" s="19">
        <f>'Efficiency Adjustment'!$B$66</f>
        <v>29.429229830436125</v>
      </c>
      <c r="O181" s="19">
        <f>IF(B181="Air Force",'Air Force'!$C$71,IF(B181="Albany",Albany!$C$71,IF(B181="Detroit",Detroit!$C$71,IF(B181="Binghamton",Binghamton!$C$71,IF(B181="Hartford",Hartford!$C$71,IF(B181="Stony Brook",'Stony Brook'!$C$71,IF(B181="UMBC",UMBC!$C$71,IF(B181="Vermont",Vermont!$C$71,IF(B181="Duke",Duke!$C$71,IF(B181="Maryland",Maryland!$C$71,IF(B181="North Carolina",'North Carolina'!$C$71,IF(B181="Virginia",Virginia!$C$71,IF(B181="Georgetown",Georgetown!$C$71,IF(B181="Notre Dame",'Notre Dame'!$C$71,IF(B181="Providence",Providence!$C$71,IF(B181="Rutgers",Rutgers!$C$71,IF(B181="St. Johns",'St. Johns'!$C$71,IF(B181="Syracuse",Syracuse!$C$71,IF(B181="Villanova",Villanova!$C$71,IF(B181="Drexel",Drexel!$C$71,IF(B181="Hofstra",Hofstra!$C$71,IF(B181="Penn State",'Penn State'!$C$71,IF(B181="Delaware",Delaware!$C$71,IF(B181="Massachusetts",Massachusetts!$C$71,IF(B181="Bellarmine",Bellarmine!$C$71,IF(B181="Fairfield",Fairfield!$C$71,IF(B181="Hobart",Hobart!$C$71,IF(B181="Loyola",Loyola!$C$71,IF(B181="Ohio State",'Ohio State'!$C$71,IF(B181="Denver",Denver!$C$71,IF(B181="Johns Hopkins",'Johns Hopkins'!$C$71,IF(B181="Mercer",Mercer!$C$71,IF(B181="Michigan",Michigan!$C$71,IF(B181="Brown",Brown!$C$71,IF(B181="Cornell",Cornell!$C$71,IF(B181="Dartmouth",Dartmouth!$C$71,IF(B181="Harvard",Harvard!$C$71,IF(B181="Pennsylvania",Pennsylvania!$C$71,IF(B181="Princeton",Princeton!$C$71,IF(B181="Yale",Yale!$C$71,IF(B181="Canisius",Canisius!$C$71,IF(B181="Jacksonville",Jacksonville!$C$71,IF(B181="Manhattan",Manhattan!$C$71,IF(B181="Marist",Marist!$C$71,IF(B181="St. Josephs",'St. Josephs'!$C$71,IF(B181="Siena",Siena!$C$71,IF(B181="VMI",VMI!$C$71,IF(B181="Bryant",Bryant!$C$71,IF(B181="Mt. St. Marys",'Mount St. Marys'!$C$71,IF(B181="Quinnipiac",Quinnipiac!$C$71,IF(B181="Robert Morris",'Robert Morris'!$C$71,IF(B181="Sacred Heart",'Sacred Heart'!$C$71,IF(B181="Wagner",Wagner!$C$71,IF(B181="Army",Army!$C$71,IF(B181="Bucknell",Bucknell!$C$71,IF(B181="Colgate",Colgate!$C$71,IF(B181="Towson",Towson!$C$71,IF(B181="Holy Cross",'Holy Cross'!$C$71,IF(B181="Lafayette",Lafayette!$C$71,IF(B181="Lehigh",Lehigh!$C$71,IF(B181="Navy",Navy!$C$71,0)))))))))))))))))))))))))))))))))))))))))))))))))))))))))))))</f>
        <v>28.967524207138251</v>
      </c>
    </row>
    <row r="182" spans="1:15">
      <c r="A182" t="s">
        <v>463</v>
      </c>
      <c r="B182" t="s">
        <v>13</v>
      </c>
      <c r="C182" t="s">
        <v>434</v>
      </c>
      <c r="D182">
        <v>14</v>
      </c>
      <c r="E182">
        <v>5</v>
      </c>
      <c r="F182">
        <v>19</v>
      </c>
      <c r="G182" s="44">
        <f t="shared" si="12"/>
        <v>3.9660056657223794</v>
      </c>
      <c r="H182" s="44">
        <f t="shared" si="13"/>
        <v>1.41643059490085</v>
      </c>
      <c r="I182" s="44">
        <f t="shared" si="14"/>
        <v>5.382436260623229</v>
      </c>
      <c r="J182">
        <f t="shared" si="15"/>
        <v>179</v>
      </c>
      <c r="K182">
        <f>IF(B182="Air Force",'Air Force'!$F$9,IF(B182="Albany",Albany!$F$9,IF(B182="Detroit",Detroit!$F$9,IF(B182="Binghamton",Binghamton!$F$9,IF(B182="Hartford",Hartford!$F$9,IF(B182="Stony Brook",'Stony Brook'!$F$9,IF(B182="UMBC",UMBC!$F$9,IF(B182="Vermont",Vermont!$F$9,IF(B182="Duke",Duke!$F$9,IF(B182="Maryland",Maryland!$F$9,IF(B182="North Carolina",'North Carolina'!$F$9,IF(B182="Virginia",Virginia!$F$9,IF(B182="Georgetown",Georgetown!$F$9,IF(B182="Notre Dame",'Notre Dame'!$F$9,IF(B182="Providence",Providence!$F$9,IF(B182="Rutgers",Rutgers!$F$9,IF(B182="St. Johns",'St. Johns'!$F$9,IF(B182="Syracuse",Syracuse!$F$9,IF(B182="Villanova",Villanova!$F$9,IF(B182="Drexel",Drexel!$F$9,IF(B182="Hofstra",Hofstra!$F$9,IF(B182="Penn State",'Penn State'!$F$9,IF(B182="Delaware",Delaware!$F$9,IF(B182="Massachusetts",Massachusetts!$F$9,IF(B182="Bellarmine",Bellarmine!$F$9,IF(B182="Fairfield",Fairfield!$F$9,IF(B182="Hobart",Hobart!$F$9,IF(B182="Loyola",Loyola!$F$9,IF(B182="Ohio State",'Ohio State'!$F$9,IF(B182="Denver",Denver!$F$9,IF(B182="Johns Hopkins",'Johns Hopkins'!$F$9,IF(B182="Mercer",Mercer!$F$9,IF(B182="Michigan",Michigan!$F$9,IF(B182="Brown",Brown!$F$9,IF(B182="Cornell",Cornell!$F$9,IF(B182="Dartmouth",Dartmouth!$F$9,IF(B182="Harvard",Harvard!$F$9,IF(B182="Pennsylvania",Pennsylvania!$F$9,IF(B182="Princeton",Princeton!$F$9,IF(B182="Yale",Yale!$F$9,IF(B182="Canisius",Canisius!$F$9,IF(B182="Jacksonville",Jacksonville!$F$9,IF(B182="Manhattan",Manhattan!$F$9,IF(B182="Marist",Marist!$F$9,IF(B182="St. Josephs",'St. Josephs'!$F$9,IF(B182="Siena",Siena!$F$9,IF(B182="VMI",VMI!$F$9,IF(B182="Bryant",Bryant!$F$9,IF(B182="Mt. St. Marys",'Mount St. Marys'!$F$9,IF(B182="Quinnipiac",Quinnipiac!$F$9,IF(B182="Robert Morris",'Robert Morris'!$F$9,IF(B182="Sacred Heart",'Sacred Heart'!$F$9,IF(B182="Wagner",Wagner!$F$9,IF(B182="Army",Army!$F$9,IF(B182="Bucknell",Bucknell!$F$9,IF(B182="Colgate",Colgate!$F$9,IF(B182="Towson",Towson!$F$9,IF(B182="Holy Cross",'Holy Cross'!$F$9,IF(B182="Lafayette",Lafayette!$F$9,IF(B182="Lehigh",Lehigh!$F$9,IF(B182="Navy",Navy!$F$9,0)))))))))))))))))))))))))))))))))))))))))))))))))))))))))))))</f>
        <v>353</v>
      </c>
      <c r="L182" s="19">
        <f t="shared" si="16"/>
        <v>5.5441958589884477</v>
      </c>
      <c r="M182">
        <f t="shared" si="17"/>
        <v>176</v>
      </c>
      <c r="N182" s="19">
        <f>'Efficiency Adjustment'!$B$66</f>
        <v>29.429229830436125</v>
      </c>
      <c r="O182" s="19">
        <f>IF(B182="Air Force",'Air Force'!$C$71,IF(B182="Albany",Albany!$C$71,IF(B182="Detroit",Detroit!$C$71,IF(B182="Binghamton",Binghamton!$C$71,IF(B182="Hartford",Hartford!$C$71,IF(B182="Stony Brook",'Stony Brook'!$C$71,IF(B182="UMBC",UMBC!$C$71,IF(B182="Vermont",Vermont!$C$71,IF(B182="Duke",Duke!$C$71,IF(B182="Maryland",Maryland!$C$71,IF(B182="North Carolina",'North Carolina'!$C$71,IF(B182="Virginia",Virginia!$C$71,IF(B182="Georgetown",Georgetown!$C$71,IF(B182="Notre Dame",'Notre Dame'!$C$71,IF(B182="Providence",Providence!$C$71,IF(B182="Rutgers",Rutgers!$C$71,IF(B182="St. Johns",'St. Johns'!$C$71,IF(B182="Syracuse",Syracuse!$C$71,IF(B182="Villanova",Villanova!$C$71,IF(B182="Drexel",Drexel!$C$71,IF(B182="Hofstra",Hofstra!$C$71,IF(B182="Penn State",'Penn State'!$C$71,IF(B182="Delaware",Delaware!$C$71,IF(B182="Massachusetts",Massachusetts!$C$71,IF(B182="Bellarmine",Bellarmine!$C$71,IF(B182="Fairfield",Fairfield!$C$71,IF(B182="Hobart",Hobart!$C$71,IF(B182="Loyola",Loyola!$C$71,IF(B182="Ohio State",'Ohio State'!$C$71,IF(B182="Denver",Denver!$C$71,IF(B182="Johns Hopkins",'Johns Hopkins'!$C$71,IF(B182="Mercer",Mercer!$C$71,IF(B182="Michigan",Michigan!$C$71,IF(B182="Brown",Brown!$C$71,IF(B182="Cornell",Cornell!$C$71,IF(B182="Dartmouth",Dartmouth!$C$71,IF(B182="Harvard",Harvard!$C$71,IF(B182="Pennsylvania",Pennsylvania!$C$71,IF(B182="Princeton",Princeton!$C$71,IF(B182="Yale",Yale!$C$71,IF(B182="Canisius",Canisius!$C$71,IF(B182="Jacksonville",Jacksonville!$C$71,IF(B182="Manhattan",Manhattan!$C$71,IF(B182="Marist",Marist!$C$71,IF(B182="St. Josephs",'St. Josephs'!$C$71,IF(B182="Siena",Siena!$C$71,IF(B182="VMI",VMI!$C$71,IF(B182="Bryant",Bryant!$C$71,IF(B182="Mt. St. Marys",'Mount St. Marys'!$C$71,IF(B182="Quinnipiac",Quinnipiac!$C$71,IF(B182="Robert Morris",'Robert Morris'!$C$71,IF(B182="Sacred Heart",'Sacred Heart'!$C$71,IF(B182="Wagner",Wagner!$C$71,IF(B182="Army",Army!$C$71,IF(B182="Bucknell",Bucknell!$C$71,IF(B182="Colgate",Colgate!$C$71,IF(B182="Towson",Towson!$C$71,IF(B182="Holy Cross",'Holy Cross'!$C$71,IF(B182="Lafayette",Lafayette!$C$71,IF(B182="Lehigh",Lehigh!$C$71,IF(B182="Navy",Navy!$C$71,0)))))))))))))))))))))))))))))))))))))))))))))))))))))))))))))</f>
        <v>28.570591261625243</v>
      </c>
    </row>
    <row r="183" spans="1:15">
      <c r="A183" t="s">
        <v>362</v>
      </c>
      <c r="B183" t="s">
        <v>2</v>
      </c>
      <c r="C183" t="s">
        <v>436</v>
      </c>
      <c r="D183">
        <v>13</v>
      </c>
      <c r="E183">
        <v>8</v>
      </c>
      <c r="F183">
        <v>21</v>
      </c>
      <c r="G183" s="44">
        <f t="shared" si="12"/>
        <v>3.3419023136246784</v>
      </c>
      <c r="H183" s="44">
        <f t="shared" si="13"/>
        <v>2.0565552699228791</v>
      </c>
      <c r="I183" s="44">
        <f t="shared" si="14"/>
        <v>5.3984575835475574</v>
      </c>
      <c r="J183">
        <f t="shared" si="15"/>
        <v>178</v>
      </c>
      <c r="K183">
        <f>IF(B183="Air Force",'Air Force'!$F$9,IF(B183="Albany",Albany!$F$9,IF(B183="Detroit",Detroit!$F$9,IF(B183="Binghamton",Binghamton!$F$9,IF(B183="Hartford",Hartford!$F$9,IF(B183="Stony Brook",'Stony Brook'!$F$9,IF(B183="UMBC",UMBC!$F$9,IF(B183="Vermont",Vermont!$F$9,IF(B183="Duke",Duke!$F$9,IF(B183="Maryland",Maryland!$F$9,IF(B183="North Carolina",'North Carolina'!$F$9,IF(B183="Virginia",Virginia!$F$9,IF(B183="Georgetown",Georgetown!$F$9,IF(B183="Notre Dame",'Notre Dame'!$F$9,IF(B183="Providence",Providence!$F$9,IF(B183="Rutgers",Rutgers!$F$9,IF(B183="St. Johns",'St. Johns'!$F$9,IF(B183="Syracuse",Syracuse!$F$9,IF(B183="Villanova",Villanova!$F$9,IF(B183="Drexel",Drexel!$F$9,IF(B183="Hofstra",Hofstra!$F$9,IF(B183="Penn State",'Penn State'!$F$9,IF(B183="Delaware",Delaware!$F$9,IF(B183="Massachusetts",Massachusetts!$F$9,IF(B183="Bellarmine",Bellarmine!$F$9,IF(B183="Fairfield",Fairfield!$F$9,IF(B183="Hobart",Hobart!$F$9,IF(B183="Loyola",Loyola!$F$9,IF(B183="Ohio State",'Ohio State'!$F$9,IF(B183="Denver",Denver!$F$9,IF(B183="Johns Hopkins",'Johns Hopkins'!$F$9,IF(B183="Mercer",Mercer!$F$9,IF(B183="Michigan",Michigan!$F$9,IF(B183="Brown",Brown!$F$9,IF(B183="Cornell",Cornell!$F$9,IF(B183="Dartmouth",Dartmouth!$F$9,IF(B183="Harvard",Harvard!$F$9,IF(B183="Pennsylvania",Pennsylvania!$F$9,IF(B183="Princeton",Princeton!$F$9,IF(B183="Yale",Yale!$F$9,IF(B183="Canisius",Canisius!$F$9,IF(B183="Jacksonville",Jacksonville!$F$9,IF(B183="Manhattan",Manhattan!$F$9,IF(B183="Marist",Marist!$F$9,IF(B183="St. Josephs",'St. Josephs'!$F$9,IF(B183="Siena",Siena!$F$9,IF(B183="VMI",VMI!$F$9,IF(B183="Bryant",Bryant!$F$9,IF(B183="Mt. St. Marys",'Mount St. Marys'!$F$9,IF(B183="Quinnipiac",Quinnipiac!$F$9,IF(B183="Robert Morris",'Robert Morris'!$F$9,IF(B183="Sacred Heart",'Sacred Heart'!$F$9,IF(B183="Wagner",Wagner!$F$9,IF(B183="Army",Army!$F$9,IF(B183="Bucknell",Bucknell!$F$9,IF(B183="Colgate",Colgate!$F$9,IF(B183="Towson",Towson!$F$9,IF(B183="Holy Cross",'Holy Cross'!$F$9,IF(B183="Lafayette",Lafayette!$F$9,IF(B183="Lehigh",Lehigh!$F$9,IF(B183="Navy",Navy!$F$9,0)))))))))))))))))))))))))))))))))))))))))))))))))))))))))))))</f>
        <v>389</v>
      </c>
      <c r="L183" s="19">
        <f t="shared" si="16"/>
        <v>5.553624290224028</v>
      </c>
      <c r="M183">
        <f t="shared" si="17"/>
        <v>175</v>
      </c>
      <c r="N183" s="19">
        <f>'Efficiency Adjustment'!$B$66</f>
        <v>29.429229830436125</v>
      </c>
      <c r="O183" s="19">
        <f>IF(B183="Air Force",'Air Force'!$C$71,IF(B183="Albany",Albany!$C$71,IF(B183="Detroit",Detroit!$C$71,IF(B183="Binghamton",Binghamton!$C$71,IF(B183="Hartford",Hartford!$C$71,IF(B183="Stony Brook",'Stony Brook'!$C$71,IF(B183="UMBC",UMBC!$C$71,IF(B183="Vermont",Vermont!$C$71,IF(B183="Duke",Duke!$C$71,IF(B183="Maryland",Maryland!$C$71,IF(B183="North Carolina",'North Carolina'!$C$71,IF(B183="Virginia",Virginia!$C$71,IF(B183="Georgetown",Georgetown!$C$71,IF(B183="Notre Dame",'Notre Dame'!$C$71,IF(B183="Providence",Providence!$C$71,IF(B183="Rutgers",Rutgers!$C$71,IF(B183="St. Johns",'St. Johns'!$C$71,IF(B183="Syracuse",Syracuse!$C$71,IF(B183="Villanova",Villanova!$C$71,IF(B183="Drexel",Drexel!$C$71,IF(B183="Hofstra",Hofstra!$C$71,IF(B183="Penn State",'Penn State'!$C$71,IF(B183="Delaware",Delaware!$C$71,IF(B183="Massachusetts",Massachusetts!$C$71,IF(B183="Bellarmine",Bellarmine!$C$71,IF(B183="Fairfield",Fairfield!$C$71,IF(B183="Hobart",Hobart!$C$71,IF(B183="Loyola",Loyola!$C$71,IF(B183="Ohio State",'Ohio State'!$C$71,IF(B183="Denver",Denver!$C$71,IF(B183="Johns Hopkins",'Johns Hopkins'!$C$71,IF(B183="Mercer",Mercer!$C$71,IF(B183="Michigan",Michigan!$C$71,IF(B183="Brown",Brown!$C$71,IF(B183="Cornell",Cornell!$C$71,IF(B183="Dartmouth",Dartmouth!$C$71,IF(B183="Harvard",Harvard!$C$71,IF(B183="Pennsylvania",Pennsylvania!$C$71,IF(B183="Princeton",Princeton!$C$71,IF(B183="Yale",Yale!$C$71,IF(B183="Canisius",Canisius!$C$71,IF(B183="Jacksonville",Jacksonville!$C$71,IF(B183="Manhattan",Manhattan!$C$71,IF(B183="Marist",Marist!$C$71,IF(B183="St. Josephs",'St. Josephs'!$C$71,IF(B183="Siena",Siena!$C$71,IF(B183="VMI",VMI!$C$71,IF(B183="Bryant",Bryant!$C$71,IF(B183="Mt. St. Marys",'Mount St. Marys'!$C$71,IF(B183="Quinnipiac",Quinnipiac!$C$71,IF(B183="Robert Morris",'Robert Morris'!$C$71,IF(B183="Sacred Heart",'Sacred Heart'!$C$71,IF(B183="Wagner",Wagner!$C$71,IF(B183="Army",Army!$C$71,IF(B183="Bucknell",Bucknell!$C$71,IF(B183="Colgate",Colgate!$C$71,IF(B183="Towson",Towson!$C$71,IF(B183="Holy Cross",'Holy Cross'!$C$71,IF(B183="Lafayette",Lafayette!$C$71,IF(B183="Lehigh",Lehigh!$C$71,IF(B183="Navy",Navy!$C$71,0)))))))))))))))))))))))))))))))))))))))))))))))))))))))))))))</f>
        <v>28.606985394338427</v>
      </c>
    </row>
    <row r="184" spans="1:15">
      <c r="A184" t="s">
        <v>370</v>
      </c>
      <c r="B184" t="s">
        <v>7</v>
      </c>
      <c r="C184" t="s">
        <v>435</v>
      </c>
      <c r="D184">
        <v>16</v>
      </c>
      <c r="E184">
        <v>7</v>
      </c>
      <c r="F184">
        <v>23</v>
      </c>
      <c r="G184" s="44">
        <f t="shared" si="12"/>
        <v>3.5874439461883409</v>
      </c>
      <c r="H184" s="44">
        <f t="shared" si="13"/>
        <v>1.5695067264573992</v>
      </c>
      <c r="I184" s="44">
        <f t="shared" si="14"/>
        <v>5.1569506726457401</v>
      </c>
      <c r="J184">
        <f t="shared" si="15"/>
        <v>187</v>
      </c>
      <c r="K184">
        <f>IF(B184="Air Force",'Air Force'!$F$9,IF(B184="Albany",Albany!$F$9,IF(B184="Detroit",Detroit!$F$9,IF(B184="Binghamton",Binghamton!$F$9,IF(B184="Hartford",Hartford!$F$9,IF(B184="Stony Brook",'Stony Brook'!$F$9,IF(B184="UMBC",UMBC!$F$9,IF(B184="Vermont",Vermont!$F$9,IF(B184="Duke",Duke!$F$9,IF(B184="Maryland",Maryland!$F$9,IF(B184="North Carolina",'North Carolina'!$F$9,IF(B184="Virginia",Virginia!$F$9,IF(B184="Georgetown",Georgetown!$F$9,IF(B184="Notre Dame",'Notre Dame'!$F$9,IF(B184="Providence",Providence!$F$9,IF(B184="Rutgers",Rutgers!$F$9,IF(B184="St. Johns",'St. Johns'!$F$9,IF(B184="Syracuse",Syracuse!$F$9,IF(B184="Villanova",Villanova!$F$9,IF(B184="Drexel",Drexel!$F$9,IF(B184="Hofstra",Hofstra!$F$9,IF(B184="Penn State",'Penn State'!$F$9,IF(B184="Delaware",Delaware!$F$9,IF(B184="Massachusetts",Massachusetts!$F$9,IF(B184="Bellarmine",Bellarmine!$F$9,IF(B184="Fairfield",Fairfield!$F$9,IF(B184="Hobart",Hobart!$F$9,IF(B184="Loyola",Loyola!$F$9,IF(B184="Ohio State",'Ohio State'!$F$9,IF(B184="Denver",Denver!$F$9,IF(B184="Johns Hopkins",'Johns Hopkins'!$F$9,IF(B184="Mercer",Mercer!$F$9,IF(B184="Michigan",Michigan!$F$9,IF(B184="Brown",Brown!$F$9,IF(B184="Cornell",Cornell!$F$9,IF(B184="Dartmouth",Dartmouth!$F$9,IF(B184="Harvard",Harvard!$F$9,IF(B184="Pennsylvania",Pennsylvania!$F$9,IF(B184="Princeton",Princeton!$F$9,IF(B184="Yale",Yale!$F$9,IF(B184="Canisius",Canisius!$F$9,IF(B184="Jacksonville",Jacksonville!$F$9,IF(B184="Manhattan",Manhattan!$F$9,IF(B184="Marist",Marist!$F$9,IF(B184="St. Josephs",'St. Josephs'!$F$9,IF(B184="Siena",Siena!$F$9,IF(B184="VMI",VMI!$F$9,IF(B184="Bryant",Bryant!$F$9,IF(B184="Mt. St. Marys",'Mount St. Marys'!$F$9,IF(B184="Quinnipiac",Quinnipiac!$F$9,IF(B184="Robert Morris",'Robert Morris'!$F$9,IF(B184="Sacred Heart",'Sacred Heart'!$F$9,IF(B184="Wagner",Wagner!$F$9,IF(B184="Army",Army!$F$9,IF(B184="Bucknell",Bucknell!$F$9,IF(B184="Colgate",Colgate!$F$9,IF(B184="Towson",Towson!$F$9,IF(B184="Holy Cross",'Holy Cross'!$F$9,IF(B184="Lafayette",Lafayette!$F$9,IF(B184="Lehigh",Lehigh!$F$9,IF(B184="Navy",Navy!$F$9,0)))))))))))))))))))))))))))))))))))))))))))))))))))))))))))))</f>
        <v>446</v>
      </c>
      <c r="L184" s="19">
        <f t="shared" si="16"/>
        <v>5.035192367426057</v>
      </c>
      <c r="M184">
        <f t="shared" si="17"/>
        <v>191</v>
      </c>
      <c r="N184" s="19">
        <f>'Efficiency Adjustment'!$B$66</f>
        <v>29.429229830436125</v>
      </c>
      <c r="O184" s="19">
        <f>IF(B184="Air Force",'Air Force'!$C$71,IF(B184="Albany",Albany!$C$71,IF(B184="Detroit",Detroit!$C$71,IF(B184="Binghamton",Binghamton!$C$71,IF(B184="Hartford",Hartford!$C$71,IF(B184="Stony Brook",'Stony Brook'!$C$71,IF(B184="UMBC",UMBC!$C$71,IF(B184="Vermont",Vermont!$C$71,IF(B184="Duke",Duke!$C$71,IF(B184="Maryland",Maryland!$C$71,IF(B184="North Carolina",'North Carolina'!$C$71,IF(B184="Virginia",Virginia!$C$71,IF(B184="Georgetown",Georgetown!$C$71,IF(B184="Notre Dame",'Notre Dame'!$C$71,IF(B184="Providence",Providence!$C$71,IF(B184="Rutgers",Rutgers!$C$71,IF(B184="St. Johns",'St. Johns'!$C$71,IF(B184="Syracuse",Syracuse!$C$71,IF(B184="Villanova",Villanova!$C$71,IF(B184="Drexel",Drexel!$C$71,IF(B184="Hofstra",Hofstra!$C$71,IF(B184="Penn State",'Penn State'!$C$71,IF(B184="Delaware",Delaware!$C$71,IF(B184="Massachusetts",Massachusetts!$C$71,IF(B184="Bellarmine",Bellarmine!$C$71,IF(B184="Fairfield",Fairfield!$C$71,IF(B184="Hobart",Hobart!$C$71,IF(B184="Loyola",Loyola!$C$71,IF(B184="Ohio State",'Ohio State'!$C$71,IF(B184="Denver",Denver!$C$71,IF(B184="Johns Hopkins",'Johns Hopkins'!$C$71,IF(B184="Mercer",Mercer!$C$71,IF(B184="Michigan",Michigan!$C$71,IF(B184="Brown",Brown!$C$71,IF(B184="Cornell",Cornell!$C$71,IF(B184="Dartmouth",Dartmouth!$C$71,IF(B184="Harvard",Harvard!$C$71,IF(B184="Pennsylvania",Pennsylvania!$C$71,IF(B184="Princeton",Princeton!$C$71,IF(B184="Yale",Yale!$C$71,IF(B184="Canisius",Canisius!$C$71,IF(B184="Jacksonville",Jacksonville!$C$71,IF(B184="Manhattan",Manhattan!$C$71,IF(B184="Marist",Marist!$C$71,IF(B184="St. Josephs",'St. Josephs'!$C$71,IF(B184="Siena",Siena!$C$71,IF(B184="VMI",VMI!$C$71,IF(B184="Bryant",Bryant!$C$71,IF(B184="Mt. St. Marys",'Mount St. Marys'!$C$71,IF(B184="Quinnipiac",Quinnipiac!$C$71,IF(B184="Robert Morris",'Robert Morris'!$C$71,IF(B184="Sacred Heart",'Sacred Heart'!$C$71,IF(B184="Wagner",Wagner!$C$71,IF(B184="Army",Army!$C$71,IF(B184="Bucknell",Bucknell!$C$71,IF(B184="Colgate",Colgate!$C$71,IF(B184="Towson",Towson!$C$71,IF(B184="Holy Cross",'Holy Cross'!$C$71,IF(B184="Lafayette",Lafayette!$C$71,IF(B184="Lehigh",Lehigh!$C$71,IF(B184="Navy",Navy!$C$71,0)))))))))))))))))))))))))))))))))))))))))))))))))))))))))))))</f>
        <v>30.140871588406569</v>
      </c>
    </row>
    <row r="185" spans="1:15">
      <c r="A185" t="s">
        <v>480</v>
      </c>
      <c r="B185" t="s">
        <v>53</v>
      </c>
      <c r="C185" t="s">
        <v>437</v>
      </c>
      <c r="D185">
        <v>10</v>
      </c>
      <c r="E185">
        <v>6</v>
      </c>
      <c r="F185">
        <v>16</v>
      </c>
      <c r="G185" s="44">
        <f t="shared" si="12"/>
        <v>3.4364261168384882</v>
      </c>
      <c r="H185" s="44">
        <f t="shared" si="13"/>
        <v>2.0618556701030926</v>
      </c>
      <c r="I185" s="44">
        <f t="shared" si="14"/>
        <v>5.4982817869415808</v>
      </c>
      <c r="J185">
        <f t="shared" si="15"/>
        <v>175</v>
      </c>
      <c r="K185">
        <f>IF(B185="Air Force",'Air Force'!$F$9,IF(B185="Albany",Albany!$F$9,IF(B185="Detroit",Detroit!$F$9,IF(B185="Binghamton",Binghamton!$F$9,IF(B185="Hartford",Hartford!$F$9,IF(B185="Stony Brook",'Stony Brook'!$F$9,IF(B185="UMBC",UMBC!$F$9,IF(B185="Vermont",Vermont!$F$9,IF(B185="Duke",Duke!$F$9,IF(B185="Maryland",Maryland!$F$9,IF(B185="North Carolina",'North Carolina'!$F$9,IF(B185="Virginia",Virginia!$F$9,IF(B185="Georgetown",Georgetown!$F$9,IF(B185="Notre Dame",'Notre Dame'!$F$9,IF(B185="Providence",Providence!$F$9,IF(B185="Rutgers",Rutgers!$F$9,IF(B185="St. Johns",'St. Johns'!$F$9,IF(B185="Syracuse",Syracuse!$F$9,IF(B185="Villanova",Villanova!$F$9,IF(B185="Drexel",Drexel!$F$9,IF(B185="Hofstra",Hofstra!$F$9,IF(B185="Penn State",'Penn State'!$F$9,IF(B185="Delaware",Delaware!$F$9,IF(B185="Massachusetts",Massachusetts!$F$9,IF(B185="Bellarmine",Bellarmine!$F$9,IF(B185="Fairfield",Fairfield!$F$9,IF(B185="Hobart",Hobart!$F$9,IF(B185="Loyola",Loyola!$F$9,IF(B185="Ohio State",'Ohio State'!$F$9,IF(B185="Denver",Denver!$F$9,IF(B185="Johns Hopkins",'Johns Hopkins'!$F$9,IF(B185="Mercer",Mercer!$F$9,IF(B185="Michigan",Michigan!$F$9,IF(B185="Brown",Brown!$F$9,IF(B185="Cornell",Cornell!$F$9,IF(B185="Dartmouth",Dartmouth!$F$9,IF(B185="Harvard",Harvard!$F$9,IF(B185="Pennsylvania",Pennsylvania!$F$9,IF(B185="Princeton",Princeton!$F$9,IF(B185="Yale",Yale!$F$9,IF(B185="Canisius",Canisius!$F$9,IF(B185="Jacksonville",Jacksonville!$F$9,IF(B185="Manhattan",Manhattan!$F$9,IF(B185="Marist",Marist!$F$9,IF(B185="St. Josephs",'St. Josephs'!$F$9,IF(B185="Siena",Siena!$F$9,IF(B185="VMI",VMI!$F$9,IF(B185="Bryant",Bryant!$F$9,IF(B185="Mt. St. Marys",'Mount St. Marys'!$F$9,IF(B185="Quinnipiac",Quinnipiac!$F$9,IF(B185="Robert Morris",'Robert Morris'!$F$9,IF(B185="Sacred Heart",'Sacred Heart'!$F$9,IF(B185="Wagner",Wagner!$F$9,IF(B185="Army",Army!$F$9,IF(B185="Bucknell",Bucknell!$F$9,IF(B185="Colgate",Colgate!$F$9,IF(B185="Towson",Towson!$F$9,IF(B185="Holy Cross",'Holy Cross'!$F$9,IF(B185="Lafayette",Lafayette!$F$9,IF(B185="Lehigh",Lehigh!$F$9,IF(B185="Navy",Navy!$F$9,0)))))))))))))))))))))))))))))))))))))))))))))))))))))))))))))</f>
        <v>291</v>
      </c>
      <c r="L185" s="19">
        <f t="shared" si="16"/>
        <v>5.4436202429573743</v>
      </c>
      <c r="M185">
        <f t="shared" si="17"/>
        <v>177</v>
      </c>
      <c r="N185" s="19">
        <f>'Efficiency Adjustment'!$B$66</f>
        <v>29.429229830436125</v>
      </c>
      <c r="O185" s="19">
        <f>IF(B185="Air Force",'Air Force'!$C$71,IF(B185="Albany",Albany!$C$71,IF(B185="Detroit",Detroit!$C$71,IF(B185="Binghamton",Binghamton!$C$71,IF(B185="Hartford",Hartford!$C$71,IF(B185="Stony Brook",'Stony Brook'!$C$71,IF(B185="UMBC",UMBC!$C$71,IF(B185="Vermont",Vermont!$C$71,IF(B185="Duke",Duke!$C$71,IF(B185="Maryland",Maryland!$C$71,IF(B185="North Carolina",'North Carolina'!$C$71,IF(B185="Virginia",Virginia!$C$71,IF(B185="Georgetown",Georgetown!$C$71,IF(B185="Notre Dame",'Notre Dame'!$C$71,IF(B185="Providence",Providence!$C$71,IF(B185="Rutgers",Rutgers!$C$71,IF(B185="St. Johns",'St. Johns'!$C$71,IF(B185="Syracuse",Syracuse!$C$71,IF(B185="Villanova",Villanova!$C$71,IF(B185="Drexel",Drexel!$C$71,IF(B185="Hofstra",Hofstra!$C$71,IF(B185="Penn State",'Penn State'!$C$71,IF(B185="Delaware",Delaware!$C$71,IF(B185="Massachusetts",Massachusetts!$C$71,IF(B185="Bellarmine",Bellarmine!$C$71,IF(B185="Fairfield",Fairfield!$C$71,IF(B185="Hobart",Hobart!$C$71,IF(B185="Loyola",Loyola!$C$71,IF(B185="Ohio State",'Ohio State'!$C$71,IF(B185="Denver",Denver!$C$71,IF(B185="Johns Hopkins",'Johns Hopkins'!$C$71,IF(B185="Mercer",Mercer!$C$71,IF(B185="Michigan",Michigan!$C$71,IF(B185="Brown",Brown!$C$71,IF(B185="Cornell",Cornell!$C$71,IF(B185="Dartmouth",Dartmouth!$C$71,IF(B185="Harvard",Harvard!$C$71,IF(B185="Pennsylvania",Pennsylvania!$C$71,IF(B185="Princeton",Princeton!$C$71,IF(B185="Yale",Yale!$C$71,IF(B185="Canisius",Canisius!$C$71,IF(B185="Jacksonville",Jacksonville!$C$71,IF(B185="Manhattan",Manhattan!$C$71,IF(B185="Marist",Marist!$C$71,IF(B185="St. Josephs",'St. Josephs'!$C$71,IF(B185="Siena",Siena!$C$71,IF(B185="VMI",VMI!$C$71,IF(B185="Bryant",Bryant!$C$71,IF(B185="Mt. St. Marys",'Mount St. Marys'!$C$71,IF(B185="Quinnipiac",Quinnipiac!$C$71,IF(B185="Robert Morris",'Robert Morris'!$C$71,IF(B185="Sacred Heart",'Sacred Heart'!$C$71,IF(B185="Wagner",Wagner!$C$71,IF(B185="Army",Army!$C$71,IF(B185="Bucknell",Bucknell!$C$71,IF(B185="Colgate",Colgate!$C$71,IF(B185="Towson",Towson!$C$71,IF(B185="Holy Cross",'Holy Cross'!$C$71,IF(B185="Lafayette",Lafayette!$C$71,IF(B185="Lehigh",Lehigh!$C$71,IF(B185="Navy",Navy!$C$71,0)))))))))))))))))))))))))))))))))))))))))))))))))))))))))))))</f>
        <v>29.724740367358475</v>
      </c>
    </row>
    <row r="186" spans="1:15">
      <c r="A186" t="s">
        <v>452</v>
      </c>
      <c r="B186" t="s">
        <v>17</v>
      </c>
      <c r="C186" t="s">
        <v>434</v>
      </c>
      <c r="D186">
        <v>7</v>
      </c>
      <c r="E186">
        <v>13</v>
      </c>
      <c r="F186">
        <v>20</v>
      </c>
      <c r="G186" s="44">
        <f t="shared" si="12"/>
        <v>1.881720430107527</v>
      </c>
      <c r="H186" s="44">
        <f t="shared" si="13"/>
        <v>3.4946236559139781</v>
      </c>
      <c r="I186" s="44">
        <f t="shared" si="14"/>
        <v>5.376344086021505</v>
      </c>
      <c r="J186">
        <f t="shared" si="15"/>
        <v>181</v>
      </c>
      <c r="K186">
        <f>IF(B186="Air Force",'Air Force'!$F$9,IF(B186="Albany",Albany!$F$9,IF(B186="Detroit",Detroit!$F$9,IF(B186="Binghamton",Binghamton!$F$9,IF(B186="Hartford",Hartford!$F$9,IF(B186="Stony Brook",'Stony Brook'!$F$9,IF(B186="UMBC",UMBC!$F$9,IF(B186="Vermont",Vermont!$F$9,IF(B186="Duke",Duke!$F$9,IF(B186="Maryland",Maryland!$F$9,IF(B186="North Carolina",'North Carolina'!$F$9,IF(B186="Virginia",Virginia!$F$9,IF(B186="Georgetown",Georgetown!$F$9,IF(B186="Notre Dame",'Notre Dame'!$F$9,IF(B186="Providence",Providence!$F$9,IF(B186="Rutgers",Rutgers!$F$9,IF(B186="St. Johns",'St. Johns'!$F$9,IF(B186="Syracuse",Syracuse!$F$9,IF(B186="Villanova",Villanova!$F$9,IF(B186="Drexel",Drexel!$F$9,IF(B186="Hofstra",Hofstra!$F$9,IF(B186="Penn State",'Penn State'!$F$9,IF(B186="Delaware",Delaware!$F$9,IF(B186="Massachusetts",Massachusetts!$F$9,IF(B186="Bellarmine",Bellarmine!$F$9,IF(B186="Fairfield",Fairfield!$F$9,IF(B186="Hobart",Hobart!$F$9,IF(B186="Loyola",Loyola!$F$9,IF(B186="Ohio State",'Ohio State'!$F$9,IF(B186="Denver",Denver!$F$9,IF(B186="Johns Hopkins",'Johns Hopkins'!$F$9,IF(B186="Mercer",Mercer!$F$9,IF(B186="Michigan",Michigan!$F$9,IF(B186="Brown",Brown!$F$9,IF(B186="Cornell",Cornell!$F$9,IF(B186="Dartmouth",Dartmouth!$F$9,IF(B186="Harvard",Harvard!$F$9,IF(B186="Pennsylvania",Pennsylvania!$F$9,IF(B186="Princeton",Princeton!$F$9,IF(B186="Yale",Yale!$F$9,IF(B186="Canisius",Canisius!$F$9,IF(B186="Jacksonville",Jacksonville!$F$9,IF(B186="Manhattan",Manhattan!$F$9,IF(B186="Marist",Marist!$F$9,IF(B186="St. Josephs",'St. Josephs'!$F$9,IF(B186="Siena",Siena!$F$9,IF(B186="VMI",VMI!$F$9,IF(B186="Bryant",Bryant!$F$9,IF(B186="Mt. St. Marys",'Mount St. Marys'!$F$9,IF(B186="Quinnipiac",Quinnipiac!$F$9,IF(B186="Robert Morris",'Robert Morris'!$F$9,IF(B186="Sacred Heart",'Sacred Heart'!$F$9,IF(B186="Wagner",Wagner!$F$9,IF(B186="Army",Army!$F$9,IF(B186="Bucknell",Bucknell!$F$9,IF(B186="Colgate",Colgate!$F$9,IF(B186="Towson",Towson!$F$9,IF(B186="Holy Cross",'Holy Cross'!$F$9,IF(B186="Lafayette",Lafayette!$F$9,IF(B186="Lehigh",Lehigh!$F$9,IF(B186="Navy",Navy!$F$9,0)))))))))))))))))))))))))))))))))))))))))))))))))))))))))))))</f>
        <v>372</v>
      </c>
      <c r="L186" s="19">
        <f t="shared" si="16"/>
        <v>5.3806133038312201</v>
      </c>
      <c r="M186">
        <f t="shared" si="17"/>
        <v>179</v>
      </c>
      <c r="N186" s="19">
        <f>'Efficiency Adjustment'!$B$66</f>
        <v>29.429229830436125</v>
      </c>
      <c r="O186" s="19">
        <f>IF(B186="Air Force",'Air Force'!$C$71,IF(B186="Albany",Albany!$C$71,IF(B186="Detroit",Detroit!$C$71,IF(B186="Binghamton",Binghamton!$C$71,IF(B186="Hartford",Hartford!$C$71,IF(B186="Stony Brook",'Stony Brook'!$C$71,IF(B186="UMBC",UMBC!$C$71,IF(B186="Vermont",Vermont!$C$71,IF(B186="Duke",Duke!$C$71,IF(B186="Maryland",Maryland!$C$71,IF(B186="North Carolina",'North Carolina'!$C$71,IF(B186="Virginia",Virginia!$C$71,IF(B186="Georgetown",Georgetown!$C$71,IF(B186="Notre Dame",'Notre Dame'!$C$71,IF(B186="Providence",Providence!$C$71,IF(B186="Rutgers",Rutgers!$C$71,IF(B186="St. Johns",'St. Johns'!$C$71,IF(B186="Syracuse",Syracuse!$C$71,IF(B186="Villanova",Villanova!$C$71,IF(B186="Drexel",Drexel!$C$71,IF(B186="Hofstra",Hofstra!$C$71,IF(B186="Penn State",'Penn State'!$C$71,IF(B186="Delaware",Delaware!$C$71,IF(B186="Massachusetts",Massachusetts!$C$71,IF(B186="Bellarmine",Bellarmine!$C$71,IF(B186="Fairfield",Fairfield!$C$71,IF(B186="Hobart",Hobart!$C$71,IF(B186="Loyola",Loyola!$C$71,IF(B186="Ohio State",'Ohio State'!$C$71,IF(B186="Denver",Denver!$C$71,IF(B186="Johns Hopkins",'Johns Hopkins'!$C$71,IF(B186="Mercer",Mercer!$C$71,IF(B186="Michigan",Michigan!$C$71,IF(B186="Brown",Brown!$C$71,IF(B186="Cornell",Cornell!$C$71,IF(B186="Dartmouth",Dartmouth!$C$71,IF(B186="Harvard",Harvard!$C$71,IF(B186="Pennsylvania",Pennsylvania!$C$71,IF(B186="Princeton",Princeton!$C$71,IF(B186="Yale",Yale!$C$71,IF(B186="Canisius",Canisius!$C$71,IF(B186="Jacksonville",Jacksonville!$C$71,IF(B186="Manhattan",Manhattan!$C$71,IF(B186="Marist",Marist!$C$71,IF(B186="St. Josephs",'St. Josephs'!$C$71,IF(B186="Siena",Siena!$C$71,IF(B186="VMI",VMI!$C$71,IF(B186="Bryant",Bryant!$C$71,IF(B186="Mt. St. Marys",'Mount St. Marys'!$C$71,IF(B186="Quinnipiac",Quinnipiac!$C$71,IF(B186="Robert Morris",'Robert Morris'!$C$71,IF(B186="Sacred Heart",'Sacred Heart'!$C$71,IF(B186="Wagner",Wagner!$C$71,IF(B186="Army",Army!$C$71,IF(B186="Bucknell",Bucknell!$C$71,IF(B186="Colgate",Colgate!$C$71,IF(B186="Towson",Towson!$C$71,IF(B186="Holy Cross",'Holy Cross'!$C$71,IF(B186="Lafayette",Lafayette!$C$71,IF(B186="Lehigh",Lehigh!$C$71,IF(B186="Navy",Navy!$C$71,0)))))))))))))))))))))))))))))))))))))))))))))))))))))))))))))</f>
        <v>29.405879371106732</v>
      </c>
    </row>
    <row r="187" spans="1:15">
      <c r="A187" t="s">
        <v>448</v>
      </c>
      <c r="B187" t="s">
        <v>48</v>
      </c>
      <c r="C187" t="s">
        <v>436</v>
      </c>
      <c r="D187">
        <v>15</v>
      </c>
      <c r="E187">
        <v>6</v>
      </c>
      <c r="F187">
        <v>21</v>
      </c>
      <c r="G187" s="44">
        <f t="shared" si="12"/>
        <v>4.032258064516129</v>
      </c>
      <c r="H187" s="44">
        <f t="shared" si="13"/>
        <v>1.6129032258064515</v>
      </c>
      <c r="I187" s="44">
        <f t="shared" si="14"/>
        <v>5.6451612903225801</v>
      </c>
      <c r="J187">
        <f t="shared" si="15"/>
        <v>168</v>
      </c>
      <c r="K187">
        <f>IF(B187="Air Force",'Air Force'!$F$9,IF(B187="Albany",Albany!$F$9,IF(B187="Detroit",Detroit!$F$9,IF(B187="Binghamton",Binghamton!$F$9,IF(B187="Hartford",Hartford!$F$9,IF(B187="Stony Brook",'Stony Brook'!$F$9,IF(B187="UMBC",UMBC!$F$9,IF(B187="Vermont",Vermont!$F$9,IF(B187="Duke",Duke!$F$9,IF(B187="Maryland",Maryland!$F$9,IF(B187="North Carolina",'North Carolina'!$F$9,IF(B187="Virginia",Virginia!$F$9,IF(B187="Georgetown",Georgetown!$F$9,IF(B187="Notre Dame",'Notre Dame'!$F$9,IF(B187="Providence",Providence!$F$9,IF(B187="Rutgers",Rutgers!$F$9,IF(B187="St. Johns",'St. Johns'!$F$9,IF(B187="Syracuse",Syracuse!$F$9,IF(B187="Villanova",Villanova!$F$9,IF(B187="Drexel",Drexel!$F$9,IF(B187="Hofstra",Hofstra!$F$9,IF(B187="Penn State",'Penn State'!$F$9,IF(B187="Delaware",Delaware!$F$9,IF(B187="Massachusetts",Massachusetts!$F$9,IF(B187="Bellarmine",Bellarmine!$F$9,IF(B187="Fairfield",Fairfield!$F$9,IF(B187="Hobart",Hobart!$F$9,IF(B187="Loyola",Loyola!$F$9,IF(B187="Ohio State",'Ohio State'!$F$9,IF(B187="Denver",Denver!$F$9,IF(B187="Johns Hopkins",'Johns Hopkins'!$F$9,IF(B187="Mercer",Mercer!$F$9,IF(B187="Michigan",Michigan!$F$9,IF(B187="Brown",Brown!$F$9,IF(B187="Cornell",Cornell!$F$9,IF(B187="Dartmouth",Dartmouth!$F$9,IF(B187="Harvard",Harvard!$F$9,IF(B187="Pennsylvania",Pennsylvania!$F$9,IF(B187="Princeton",Princeton!$F$9,IF(B187="Yale",Yale!$F$9,IF(B187="Canisius",Canisius!$F$9,IF(B187="Jacksonville",Jacksonville!$F$9,IF(B187="Manhattan",Manhattan!$F$9,IF(B187="Marist",Marist!$F$9,IF(B187="St. Josephs",'St. Josephs'!$F$9,IF(B187="Siena",Siena!$F$9,IF(B187="VMI",VMI!$F$9,IF(B187="Bryant",Bryant!$F$9,IF(B187="Mt. St. Marys",'Mount St. Marys'!$F$9,IF(B187="Quinnipiac",Quinnipiac!$F$9,IF(B187="Robert Morris",'Robert Morris'!$F$9,IF(B187="Sacred Heart",'Sacred Heart'!$F$9,IF(B187="Wagner",Wagner!$F$9,IF(B187="Army",Army!$F$9,IF(B187="Bucknell",Bucknell!$F$9,IF(B187="Colgate",Colgate!$F$9,IF(B187="Towson",Towson!$F$9,IF(B187="Holy Cross",'Holy Cross'!$F$9,IF(B187="Lafayette",Lafayette!$F$9,IF(B187="Lehigh",Lehigh!$F$9,IF(B187="Navy",Navy!$F$9,0)))))))))))))))))))))))))))))))))))))))))))))))))))))))))))))</f>
        <v>372</v>
      </c>
      <c r="L187" s="19">
        <f t="shared" si="16"/>
        <v>5.3670347474283648</v>
      </c>
      <c r="M187">
        <f t="shared" si="17"/>
        <v>180</v>
      </c>
      <c r="N187" s="19">
        <f>'Efficiency Adjustment'!$B$66</f>
        <v>29.429229830436125</v>
      </c>
      <c r="O187" s="19">
        <f>IF(B187="Air Force",'Air Force'!$C$71,IF(B187="Albany",Albany!$C$71,IF(B187="Detroit",Detroit!$C$71,IF(B187="Binghamton",Binghamton!$C$71,IF(B187="Hartford",Hartford!$C$71,IF(B187="Stony Brook",'Stony Brook'!$C$71,IF(B187="UMBC",UMBC!$C$71,IF(B187="Vermont",Vermont!$C$71,IF(B187="Duke",Duke!$C$71,IF(B187="Maryland",Maryland!$C$71,IF(B187="North Carolina",'North Carolina'!$C$71,IF(B187="Virginia",Virginia!$C$71,IF(B187="Georgetown",Georgetown!$C$71,IF(B187="Notre Dame",'Notre Dame'!$C$71,IF(B187="Providence",Providence!$C$71,IF(B187="Rutgers",Rutgers!$C$71,IF(B187="St. Johns",'St. Johns'!$C$71,IF(B187="Syracuse",Syracuse!$C$71,IF(B187="Villanova",Villanova!$C$71,IF(B187="Drexel",Drexel!$C$71,IF(B187="Hofstra",Hofstra!$C$71,IF(B187="Penn State",'Penn State'!$C$71,IF(B187="Delaware",Delaware!$C$71,IF(B187="Massachusetts",Massachusetts!$C$71,IF(B187="Bellarmine",Bellarmine!$C$71,IF(B187="Fairfield",Fairfield!$C$71,IF(B187="Hobart",Hobart!$C$71,IF(B187="Loyola",Loyola!$C$71,IF(B187="Ohio State",'Ohio State'!$C$71,IF(B187="Denver",Denver!$C$71,IF(B187="Johns Hopkins",'Johns Hopkins'!$C$71,IF(B187="Mercer",Mercer!$C$71,IF(B187="Michigan",Michigan!$C$71,IF(B187="Brown",Brown!$C$71,IF(B187="Cornell",Cornell!$C$71,IF(B187="Dartmouth",Dartmouth!$C$71,IF(B187="Harvard",Harvard!$C$71,IF(B187="Pennsylvania",Pennsylvania!$C$71,IF(B187="Princeton",Princeton!$C$71,IF(B187="Yale",Yale!$C$71,IF(B187="Canisius",Canisius!$C$71,IF(B187="Jacksonville",Jacksonville!$C$71,IF(B187="Manhattan",Manhattan!$C$71,IF(B187="Marist",Marist!$C$71,IF(B187="St. Josephs",'St. Josephs'!$C$71,IF(B187="Siena",Siena!$C$71,IF(B187="VMI",VMI!$C$71,IF(B187="Bryant",Bryant!$C$71,IF(B187="Mt. St. Marys",'Mount St. Marys'!$C$71,IF(B187="Quinnipiac",Quinnipiac!$C$71,IF(B187="Robert Morris",'Robert Morris'!$C$71,IF(B187="Sacred Heart",'Sacred Heart'!$C$71,IF(B187="Wagner",Wagner!$C$71,IF(B187="Army",Army!$C$71,IF(B187="Bucknell",Bucknell!$C$71,IF(B187="Colgate",Colgate!$C$71,IF(B187="Towson",Towson!$C$71,IF(B187="Holy Cross",'Holy Cross'!$C$71,IF(B187="Lafayette",Lafayette!$C$71,IF(B187="Lehigh",Lehigh!$C$71,IF(B187="Navy",Navy!$C$71,0)))))))))))))))))))))))))))))))))))))))))))))))))))))))))))))</f>
        <v>30.954289819418012</v>
      </c>
    </row>
    <row r="188" spans="1:15">
      <c r="A188" t="s">
        <v>453</v>
      </c>
      <c r="B188" t="s">
        <v>25</v>
      </c>
      <c r="C188" t="s">
        <v>435</v>
      </c>
      <c r="D188">
        <v>12</v>
      </c>
      <c r="E188">
        <v>7</v>
      </c>
      <c r="F188">
        <v>19</v>
      </c>
      <c r="G188" s="44">
        <f t="shared" si="12"/>
        <v>3.3426183844011144</v>
      </c>
      <c r="H188" s="44">
        <f t="shared" si="13"/>
        <v>1.9498607242339834</v>
      </c>
      <c r="I188" s="44">
        <f t="shared" si="14"/>
        <v>5.2924791086350975</v>
      </c>
      <c r="J188">
        <f t="shared" si="15"/>
        <v>184</v>
      </c>
      <c r="K188">
        <f>IF(B188="Air Force",'Air Force'!$F$9,IF(B188="Albany",Albany!$F$9,IF(B188="Detroit",Detroit!$F$9,IF(B188="Binghamton",Binghamton!$F$9,IF(B188="Hartford",Hartford!$F$9,IF(B188="Stony Brook",'Stony Brook'!$F$9,IF(B188="UMBC",UMBC!$F$9,IF(B188="Vermont",Vermont!$F$9,IF(B188="Duke",Duke!$F$9,IF(B188="Maryland",Maryland!$F$9,IF(B188="North Carolina",'North Carolina'!$F$9,IF(B188="Virginia",Virginia!$F$9,IF(B188="Georgetown",Georgetown!$F$9,IF(B188="Notre Dame",'Notre Dame'!$F$9,IF(B188="Providence",Providence!$F$9,IF(B188="Rutgers",Rutgers!$F$9,IF(B188="St. Johns",'St. Johns'!$F$9,IF(B188="Syracuse",Syracuse!$F$9,IF(B188="Villanova",Villanova!$F$9,IF(B188="Drexel",Drexel!$F$9,IF(B188="Hofstra",Hofstra!$F$9,IF(B188="Penn State",'Penn State'!$F$9,IF(B188="Delaware",Delaware!$F$9,IF(B188="Massachusetts",Massachusetts!$F$9,IF(B188="Bellarmine",Bellarmine!$F$9,IF(B188="Fairfield",Fairfield!$F$9,IF(B188="Hobart",Hobart!$F$9,IF(B188="Loyola",Loyola!$F$9,IF(B188="Ohio State",'Ohio State'!$F$9,IF(B188="Denver",Denver!$F$9,IF(B188="Johns Hopkins",'Johns Hopkins'!$F$9,IF(B188="Mercer",Mercer!$F$9,IF(B188="Michigan",Michigan!$F$9,IF(B188="Brown",Brown!$F$9,IF(B188="Cornell",Cornell!$F$9,IF(B188="Dartmouth",Dartmouth!$F$9,IF(B188="Harvard",Harvard!$F$9,IF(B188="Pennsylvania",Pennsylvania!$F$9,IF(B188="Princeton",Princeton!$F$9,IF(B188="Yale",Yale!$F$9,IF(B188="Canisius",Canisius!$F$9,IF(B188="Jacksonville",Jacksonville!$F$9,IF(B188="Manhattan",Manhattan!$F$9,IF(B188="Marist",Marist!$F$9,IF(B188="St. Josephs",'St. Josephs'!$F$9,IF(B188="Siena",Siena!$F$9,IF(B188="VMI",VMI!$F$9,IF(B188="Bryant",Bryant!$F$9,IF(B188="Mt. St. Marys",'Mount St. Marys'!$F$9,IF(B188="Quinnipiac",Quinnipiac!$F$9,IF(B188="Robert Morris",'Robert Morris'!$F$9,IF(B188="Sacred Heart",'Sacred Heart'!$F$9,IF(B188="Wagner",Wagner!$F$9,IF(B188="Army",Army!$F$9,IF(B188="Bucknell",Bucknell!$F$9,IF(B188="Colgate",Colgate!$F$9,IF(B188="Towson",Towson!$F$9,IF(B188="Holy Cross",'Holy Cross'!$F$9,IF(B188="Lafayette",Lafayette!$F$9,IF(B188="Lehigh",Lehigh!$F$9,IF(B188="Navy",Navy!$F$9,0)))))))))))))))))))))))))))))))))))))))))))))))))))))))))))))</f>
        <v>359</v>
      </c>
      <c r="L188" s="19">
        <f t="shared" si="16"/>
        <v>5.4141338739576437</v>
      </c>
      <c r="M188">
        <f t="shared" si="17"/>
        <v>178</v>
      </c>
      <c r="N188" s="19">
        <f>'Efficiency Adjustment'!$B$66</f>
        <v>29.429229830436125</v>
      </c>
      <c r="O188" s="19">
        <f>IF(B188="Air Force",'Air Force'!$C$71,IF(B188="Albany",Albany!$C$71,IF(B188="Detroit",Detroit!$C$71,IF(B188="Binghamton",Binghamton!$C$71,IF(B188="Hartford",Hartford!$C$71,IF(B188="Stony Brook",'Stony Brook'!$C$71,IF(B188="UMBC",UMBC!$C$71,IF(B188="Vermont",Vermont!$C$71,IF(B188="Duke",Duke!$C$71,IF(B188="Maryland",Maryland!$C$71,IF(B188="North Carolina",'North Carolina'!$C$71,IF(B188="Virginia",Virginia!$C$71,IF(B188="Georgetown",Georgetown!$C$71,IF(B188="Notre Dame",'Notre Dame'!$C$71,IF(B188="Providence",Providence!$C$71,IF(B188="Rutgers",Rutgers!$C$71,IF(B188="St. Johns",'St. Johns'!$C$71,IF(B188="Syracuse",Syracuse!$C$71,IF(B188="Villanova",Villanova!$C$71,IF(B188="Drexel",Drexel!$C$71,IF(B188="Hofstra",Hofstra!$C$71,IF(B188="Penn State",'Penn State'!$C$71,IF(B188="Delaware",Delaware!$C$71,IF(B188="Massachusetts",Massachusetts!$C$71,IF(B188="Bellarmine",Bellarmine!$C$71,IF(B188="Fairfield",Fairfield!$C$71,IF(B188="Hobart",Hobart!$C$71,IF(B188="Loyola",Loyola!$C$71,IF(B188="Ohio State",'Ohio State'!$C$71,IF(B188="Denver",Denver!$C$71,IF(B188="Johns Hopkins",'Johns Hopkins'!$C$71,IF(B188="Mercer",Mercer!$C$71,IF(B188="Michigan",Michigan!$C$71,IF(B188="Brown",Brown!$C$71,IF(B188="Cornell",Cornell!$C$71,IF(B188="Dartmouth",Dartmouth!$C$71,IF(B188="Harvard",Harvard!$C$71,IF(B188="Pennsylvania",Pennsylvania!$C$71,IF(B188="Princeton",Princeton!$C$71,IF(B188="Yale",Yale!$C$71,IF(B188="Canisius",Canisius!$C$71,IF(B188="Jacksonville",Jacksonville!$C$71,IF(B188="Manhattan",Manhattan!$C$71,IF(B188="Marist",Marist!$C$71,IF(B188="St. Josephs",'St. Josephs'!$C$71,IF(B188="Siena",Siena!$C$71,IF(B188="VMI",VMI!$C$71,IF(B188="Bryant",Bryant!$C$71,IF(B188="Mt. St. Marys",'Mount St. Marys'!$C$71,IF(B188="Quinnipiac",Quinnipiac!$C$71,IF(B188="Robert Morris",'Robert Morris'!$C$71,IF(B188="Sacred Heart",'Sacred Heart'!$C$71,IF(B188="Wagner",Wagner!$C$71,IF(B188="Army",Army!$C$71,IF(B188="Bucknell",Bucknell!$C$71,IF(B188="Colgate",Colgate!$C$71,IF(B188="Towson",Towson!$C$71,IF(B188="Holy Cross",'Holy Cross'!$C$71,IF(B188="Lafayette",Lafayette!$C$71,IF(B188="Lehigh",Lehigh!$C$71,IF(B188="Navy",Navy!$C$71,0)))))))))))))))))))))))))))))))))))))))))))))))))))))))))))))</f>
        <v>28.767959508720214</v>
      </c>
    </row>
    <row r="189" spans="1:15">
      <c r="A189" t="s">
        <v>402</v>
      </c>
      <c r="B189" t="s">
        <v>28</v>
      </c>
      <c r="C189" t="s">
        <v>437</v>
      </c>
      <c r="D189">
        <v>10</v>
      </c>
      <c r="E189">
        <v>10</v>
      </c>
      <c r="F189">
        <v>20</v>
      </c>
      <c r="G189" s="44">
        <f t="shared" si="12"/>
        <v>2.6385224274406331</v>
      </c>
      <c r="H189" s="44">
        <f t="shared" si="13"/>
        <v>2.6385224274406331</v>
      </c>
      <c r="I189" s="44">
        <f t="shared" si="14"/>
        <v>5.2770448548812663</v>
      </c>
      <c r="J189">
        <f t="shared" si="15"/>
        <v>185</v>
      </c>
      <c r="K189">
        <f>IF(B189="Air Force",'Air Force'!$F$9,IF(B189="Albany",Albany!$F$9,IF(B189="Detroit",Detroit!$F$9,IF(B189="Binghamton",Binghamton!$F$9,IF(B189="Hartford",Hartford!$F$9,IF(B189="Stony Brook",'Stony Brook'!$F$9,IF(B189="UMBC",UMBC!$F$9,IF(B189="Vermont",Vermont!$F$9,IF(B189="Duke",Duke!$F$9,IF(B189="Maryland",Maryland!$F$9,IF(B189="North Carolina",'North Carolina'!$F$9,IF(B189="Virginia",Virginia!$F$9,IF(B189="Georgetown",Georgetown!$F$9,IF(B189="Notre Dame",'Notre Dame'!$F$9,IF(B189="Providence",Providence!$F$9,IF(B189="Rutgers",Rutgers!$F$9,IF(B189="St. Johns",'St. Johns'!$F$9,IF(B189="Syracuse",Syracuse!$F$9,IF(B189="Villanova",Villanova!$F$9,IF(B189="Drexel",Drexel!$F$9,IF(B189="Hofstra",Hofstra!$F$9,IF(B189="Penn State",'Penn State'!$F$9,IF(B189="Delaware",Delaware!$F$9,IF(B189="Massachusetts",Massachusetts!$F$9,IF(B189="Bellarmine",Bellarmine!$F$9,IF(B189="Fairfield",Fairfield!$F$9,IF(B189="Hobart",Hobart!$F$9,IF(B189="Loyola",Loyola!$F$9,IF(B189="Ohio State",'Ohio State'!$F$9,IF(B189="Denver",Denver!$F$9,IF(B189="Johns Hopkins",'Johns Hopkins'!$F$9,IF(B189="Mercer",Mercer!$F$9,IF(B189="Michigan",Michigan!$F$9,IF(B189="Brown",Brown!$F$9,IF(B189="Cornell",Cornell!$F$9,IF(B189="Dartmouth",Dartmouth!$F$9,IF(B189="Harvard",Harvard!$F$9,IF(B189="Pennsylvania",Pennsylvania!$F$9,IF(B189="Princeton",Princeton!$F$9,IF(B189="Yale",Yale!$F$9,IF(B189="Canisius",Canisius!$F$9,IF(B189="Jacksonville",Jacksonville!$F$9,IF(B189="Manhattan",Manhattan!$F$9,IF(B189="Marist",Marist!$F$9,IF(B189="St. Josephs",'St. Josephs'!$F$9,IF(B189="Siena",Siena!$F$9,IF(B189="VMI",VMI!$F$9,IF(B189="Bryant",Bryant!$F$9,IF(B189="Mt. St. Marys",'Mount St. Marys'!$F$9,IF(B189="Quinnipiac",Quinnipiac!$F$9,IF(B189="Robert Morris",'Robert Morris'!$F$9,IF(B189="Sacred Heart",'Sacred Heart'!$F$9,IF(B189="Wagner",Wagner!$F$9,IF(B189="Army",Army!$F$9,IF(B189="Bucknell",Bucknell!$F$9,IF(B189="Colgate",Colgate!$F$9,IF(B189="Towson",Towson!$F$9,IF(B189="Holy Cross",'Holy Cross'!$F$9,IF(B189="Lafayette",Lafayette!$F$9,IF(B189="Lehigh",Lehigh!$F$9,IF(B189="Navy",Navy!$F$9,0)))))))))))))))))))))))))))))))))))))))))))))))))))))))))))))</f>
        <v>379</v>
      </c>
      <c r="L189" s="19">
        <f t="shared" si="16"/>
        <v>5.351807213932406</v>
      </c>
      <c r="M189">
        <f t="shared" si="17"/>
        <v>181</v>
      </c>
      <c r="N189" s="19">
        <f>'Efficiency Adjustment'!$B$66</f>
        <v>29.429229830436125</v>
      </c>
      <c r="O189" s="19">
        <f>IF(B189="Air Force",'Air Force'!$C$71,IF(B189="Albany",Albany!$C$71,IF(B189="Detroit",Detroit!$C$71,IF(B189="Binghamton",Binghamton!$C$71,IF(B189="Hartford",Hartford!$C$71,IF(B189="Stony Brook",'Stony Brook'!$C$71,IF(B189="UMBC",UMBC!$C$71,IF(B189="Vermont",Vermont!$C$71,IF(B189="Duke",Duke!$C$71,IF(B189="Maryland",Maryland!$C$71,IF(B189="North Carolina",'North Carolina'!$C$71,IF(B189="Virginia",Virginia!$C$71,IF(B189="Georgetown",Georgetown!$C$71,IF(B189="Notre Dame",'Notre Dame'!$C$71,IF(B189="Providence",Providence!$C$71,IF(B189="Rutgers",Rutgers!$C$71,IF(B189="St. Johns",'St. Johns'!$C$71,IF(B189="Syracuse",Syracuse!$C$71,IF(B189="Villanova",Villanova!$C$71,IF(B189="Drexel",Drexel!$C$71,IF(B189="Hofstra",Hofstra!$C$71,IF(B189="Penn State",'Penn State'!$C$71,IF(B189="Delaware",Delaware!$C$71,IF(B189="Massachusetts",Massachusetts!$C$71,IF(B189="Bellarmine",Bellarmine!$C$71,IF(B189="Fairfield",Fairfield!$C$71,IF(B189="Hobart",Hobart!$C$71,IF(B189="Loyola",Loyola!$C$71,IF(B189="Ohio State",'Ohio State'!$C$71,IF(B189="Denver",Denver!$C$71,IF(B189="Johns Hopkins",'Johns Hopkins'!$C$71,IF(B189="Mercer",Mercer!$C$71,IF(B189="Michigan",Michigan!$C$71,IF(B189="Brown",Brown!$C$71,IF(B189="Cornell",Cornell!$C$71,IF(B189="Dartmouth",Dartmouth!$C$71,IF(B189="Harvard",Harvard!$C$71,IF(B189="Pennsylvania",Pennsylvania!$C$71,IF(B189="Princeton",Princeton!$C$71,IF(B189="Yale",Yale!$C$71,IF(B189="Canisius",Canisius!$C$71,IF(B189="Jacksonville",Jacksonville!$C$71,IF(B189="Manhattan",Manhattan!$C$71,IF(B189="Marist",Marist!$C$71,IF(B189="St. Josephs",'St. Josephs'!$C$71,IF(B189="Siena",Siena!$C$71,IF(B189="VMI",VMI!$C$71,IF(B189="Bryant",Bryant!$C$71,IF(B189="Mt. St. Marys",'Mount St. Marys'!$C$71,IF(B189="Quinnipiac",Quinnipiac!$C$71,IF(B189="Robert Morris",'Robert Morris'!$C$71,IF(B189="Sacred Heart",'Sacred Heart'!$C$71,IF(B189="Wagner",Wagner!$C$71,IF(B189="Army",Army!$C$71,IF(B189="Bucknell",Bucknell!$C$71,IF(B189="Colgate",Colgate!$C$71,IF(B189="Towson",Towson!$C$71,IF(B189="Holy Cross",'Holy Cross'!$C$71,IF(B189="Lafayette",Lafayette!$C$71,IF(B189="Lehigh",Lehigh!$C$71,IF(B189="Navy",Navy!$C$71,0)))))))))))))))))))))))))))))))))))))))))))))))))))))))))))))</f>
        <v>29.018116619658691</v>
      </c>
    </row>
    <row r="190" spans="1:15">
      <c r="A190" t="s">
        <v>474</v>
      </c>
      <c r="B190" t="s">
        <v>18</v>
      </c>
      <c r="C190" t="s">
        <v>437</v>
      </c>
      <c r="D190">
        <v>11</v>
      </c>
      <c r="E190">
        <v>8</v>
      </c>
      <c r="F190">
        <v>19</v>
      </c>
      <c r="G190" s="44">
        <f t="shared" si="12"/>
        <v>2.9891304347826089</v>
      </c>
      <c r="H190" s="44">
        <f t="shared" si="13"/>
        <v>2.1739130434782608</v>
      </c>
      <c r="I190" s="44">
        <f t="shared" si="14"/>
        <v>5.1630434782608692</v>
      </c>
      <c r="J190">
        <f t="shared" si="15"/>
        <v>186</v>
      </c>
      <c r="K190">
        <f>IF(B190="Air Force",'Air Force'!$F$9,IF(B190="Albany",Albany!$F$9,IF(B190="Detroit",Detroit!$F$9,IF(B190="Binghamton",Binghamton!$F$9,IF(B190="Hartford",Hartford!$F$9,IF(B190="Stony Brook",'Stony Brook'!$F$9,IF(B190="UMBC",UMBC!$F$9,IF(B190="Vermont",Vermont!$F$9,IF(B190="Duke",Duke!$F$9,IF(B190="Maryland",Maryland!$F$9,IF(B190="North Carolina",'North Carolina'!$F$9,IF(B190="Virginia",Virginia!$F$9,IF(B190="Georgetown",Georgetown!$F$9,IF(B190="Notre Dame",'Notre Dame'!$F$9,IF(B190="Providence",Providence!$F$9,IF(B190="Rutgers",Rutgers!$F$9,IF(B190="St. Johns",'St. Johns'!$F$9,IF(B190="Syracuse",Syracuse!$F$9,IF(B190="Villanova",Villanova!$F$9,IF(B190="Drexel",Drexel!$F$9,IF(B190="Hofstra",Hofstra!$F$9,IF(B190="Penn State",'Penn State'!$F$9,IF(B190="Delaware",Delaware!$F$9,IF(B190="Massachusetts",Massachusetts!$F$9,IF(B190="Bellarmine",Bellarmine!$F$9,IF(B190="Fairfield",Fairfield!$F$9,IF(B190="Hobart",Hobart!$F$9,IF(B190="Loyola",Loyola!$F$9,IF(B190="Ohio State",'Ohio State'!$F$9,IF(B190="Denver",Denver!$F$9,IF(B190="Johns Hopkins",'Johns Hopkins'!$F$9,IF(B190="Mercer",Mercer!$F$9,IF(B190="Michigan",Michigan!$F$9,IF(B190="Brown",Brown!$F$9,IF(B190="Cornell",Cornell!$F$9,IF(B190="Dartmouth",Dartmouth!$F$9,IF(B190="Harvard",Harvard!$F$9,IF(B190="Pennsylvania",Pennsylvania!$F$9,IF(B190="Princeton",Princeton!$F$9,IF(B190="Yale",Yale!$F$9,IF(B190="Canisius",Canisius!$F$9,IF(B190="Jacksonville",Jacksonville!$F$9,IF(B190="Manhattan",Manhattan!$F$9,IF(B190="Marist",Marist!$F$9,IF(B190="St. Josephs",'St. Josephs'!$F$9,IF(B190="Siena",Siena!$F$9,IF(B190="VMI",VMI!$F$9,IF(B190="Bryant",Bryant!$F$9,IF(B190="Mt. St. Marys",'Mount St. Marys'!$F$9,IF(B190="Quinnipiac",Quinnipiac!$F$9,IF(B190="Robert Morris",'Robert Morris'!$F$9,IF(B190="Sacred Heart",'Sacred Heart'!$F$9,IF(B190="Wagner",Wagner!$F$9,IF(B190="Army",Army!$F$9,IF(B190="Bucknell",Bucknell!$F$9,IF(B190="Colgate",Colgate!$F$9,IF(B190="Towson",Towson!$F$9,IF(B190="Holy Cross",'Holy Cross'!$F$9,IF(B190="Lafayette",Lafayette!$F$9,IF(B190="Lehigh",Lehigh!$F$9,IF(B190="Navy",Navy!$F$9,0)))))))))))))))))))))))))))))))))))))))))))))))))))))))))))))</f>
        <v>368</v>
      </c>
      <c r="L190" s="19">
        <f t="shared" si="16"/>
        <v>5.2985608680653637</v>
      </c>
      <c r="M190">
        <f t="shared" si="17"/>
        <v>182</v>
      </c>
      <c r="N190" s="19">
        <f>'Efficiency Adjustment'!$B$66</f>
        <v>29.429229830436125</v>
      </c>
      <c r="O190" s="19">
        <f>IF(B190="Air Force",'Air Force'!$C$71,IF(B190="Albany",Albany!$C$71,IF(B190="Detroit",Detroit!$C$71,IF(B190="Binghamton",Binghamton!$C$71,IF(B190="Hartford",Hartford!$C$71,IF(B190="Stony Brook",'Stony Brook'!$C$71,IF(B190="UMBC",UMBC!$C$71,IF(B190="Vermont",Vermont!$C$71,IF(B190="Duke",Duke!$C$71,IF(B190="Maryland",Maryland!$C$71,IF(B190="North Carolina",'North Carolina'!$C$71,IF(B190="Virginia",Virginia!$C$71,IF(B190="Georgetown",Georgetown!$C$71,IF(B190="Notre Dame",'Notre Dame'!$C$71,IF(B190="Providence",Providence!$C$71,IF(B190="Rutgers",Rutgers!$C$71,IF(B190="St. Johns",'St. Johns'!$C$71,IF(B190="Syracuse",Syracuse!$C$71,IF(B190="Villanova",Villanova!$C$71,IF(B190="Drexel",Drexel!$C$71,IF(B190="Hofstra",Hofstra!$C$71,IF(B190="Penn State",'Penn State'!$C$71,IF(B190="Delaware",Delaware!$C$71,IF(B190="Massachusetts",Massachusetts!$C$71,IF(B190="Bellarmine",Bellarmine!$C$71,IF(B190="Fairfield",Fairfield!$C$71,IF(B190="Hobart",Hobart!$C$71,IF(B190="Loyola",Loyola!$C$71,IF(B190="Ohio State",'Ohio State'!$C$71,IF(B190="Denver",Denver!$C$71,IF(B190="Johns Hopkins",'Johns Hopkins'!$C$71,IF(B190="Mercer",Mercer!$C$71,IF(B190="Michigan",Michigan!$C$71,IF(B190="Brown",Brown!$C$71,IF(B190="Cornell",Cornell!$C$71,IF(B190="Dartmouth",Dartmouth!$C$71,IF(B190="Harvard",Harvard!$C$71,IF(B190="Pennsylvania",Pennsylvania!$C$71,IF(B190="Princeton",Princeton!$C$71,IF(B190="Yale",Yale!$C$71,IF(B190="Canisius",Canisius!$C$71,IF(B190="Jacksonville",Jacksonville!$C$71,IF(B190="Manhattan",Manhattan!$C$71,IF(B190="Marist",Marist!$C$71,IF(B190="St. Josephs",'St. Josephs'!$C$71,IF(B190="Siena",Siena!$C$71,IF(B190="VMI",VMI!$C$71,IF(B190="Bryant",Bryant!$C$71,IF(B190="Mt. St. Marys",'Mount St. Marys'!$C$71,IF(B190="Quinnipiac",Quinnipiac!$C$71,IF(B190="Robert Morris",'Robert Morris'!$C$71,IF(B190="Sacred Heart",'Sacred Heart'!$C$71,IF(B190="Wagner",Wagner!$C$71,IF(B190="Army",Army!$C$71,IF(B190="Bucknell",Bucknell!$C$71,IF(B190="Colgate",Colgate!$C$71,IF(B190="Towson",Towson!$C$71,IF(B190="Holy Cross",'Holy Cross'!$C$71,IF(B190="Lafayette",Lafayette!$C$71,IF(B190="Lehigh",Lehigh!$C$71,IF(B190="Navy",Navy!$C$71,0)))))))))))))))))))))))))))))))))))))))))))))))))))))))))))))</f>
        <v>28.676540088847208</v>
      </c>
    </row>
    <row r="191" spans="1:15">
      <c r="A191" t="s">
        <v>468</v>
      </c>
      <c r="B191" t="s">
        <v>44</v>
      </c>
      <c r="C191" t="s">
        <v>436</v>
      </c>
      <c r="D191">
        <v>13</v>
      </c>
      <c r="E191">
        <v>9</v>
      </c>
      <c r="F191">
        <v>22</v>
      </c>
      <c r="G191" s="44">
        <f t="shared" si="12"/>
        <v>3.1707317073170733</v>
      </c>
      <c r="H191" s="44">
        <f t="shared" si="13"/>
        <v>2.1951219512195119</v>
      </c>
      <c r="I191" s="44">
        <f t="shared" si="14"/>
        <v>5.3658536585365857</v>
      </c>
      <c r="J191">
        <f t="shared" si="15"/>
        <v>182</v>
      </c>
      <c r="K191">
        <f>IF(B191="Air Force",'Air Force'!$F$9,IF(B191="Albany",Albany!$F$9,IF(B191="Detroit",Detroit!$F$9,IF(B191="Binghamton",Binghamton!$F$9,IF(B191="Hartford",Hartford!$F$9,IF(B191="Stony Brook",'Stony Brook'!$F$9,IF(B191="UMBC",UMBC!$F$9,IF(B191="Vermont",Vermont!$F$9,IF(B191="Duke",Duke!$F$9,IF(B191="Maryland",Maryland!$F$9,IF(B191="North Carolina",'North Carolina'!$F$9,IF(B191="Virginia",Virginia!$F$9,IF(B191="Georgetown",Georgetown!$F$9,IF(B191="Notre Dame",'Notre Dame'!$F$9,IF(B191="Providence",Providence!$F$9,IF(B191="Rutgers",Rutgers!$F$9,IF(B191="St. Johns",'St. Johns'!$F$9,IF(B191="Syracuse",Syracuse!$F$9,IF(B191="Villanova",Villanova!$F$9,IF(B191="Drexel",Drexel!$F$9,IF(B191="Hofstra",Hofstra!$F$9,IF(B191="Penn State",'Penn State'!$F$9,IF(B191="Delaware",Delaware!$F$9,IF(B191="Massachusetts",Massachusetts!$F$9,IF(B191="Bellarmine",Bellarmine!$F$9,IF(B191="Fairfield",Fairfield!$F$9,IF(B191="Hobart",Hobart!$F$9,IF(B191="Loyola",Loyola!$F$9,IF(B191="Ohio State",'Ohio State'!$F$9,IF(B191="Denver",Denver!$F$9,IF(B191="Johns Hopkins",'Johns Hopkins'!$F$9,IF(B191="Mercer",Mercer!$F$9,IF(B191="Michigan",Michigan!$F$9,IF(B191="Brown",Brown!$F$9,IF(B191="Cornell",Cornell!$F$9,IF(B191="Dartmouth",Dartmouth!$F$9,IF(B191="Harvard",Harvard!$F$9,IF(B191="Pennsylvania",Pennsylvania!$F$9,IF(B191="Princeton",Princeton!$F$9,IF(B191="Yale",Yale!$F$9,IF(B191="Canisius",Canisius!$F$9,IF(B191="Jacksonville",Jacksonville!$F$9,IF(B191="Manhattan",Manhattan!$F$9,IF(B191="Marist",Marist!$F$9,IF(B191="St. Josephs",'St. Josephs'!$F$9,IF(B191="Siena",Siena!$F$9,IF(B191="VMI",VMI!$F$9,IF(B191="Bryant",Bryant!$F$9,IF(B191="Mt. St. Marys",'Mount St. Marys'!$F$9,IF(B191="Quinnipiac",Quinnipiac!$F$9,IF(B191="Robert Morris",'Robert Morris'!$F$9,IF(B191="Sacred Heart",'Sacred Heart'!$F$9,IF(B191="Wagner",Wagner!$F$9,IF(B191="Army",Army!$F$9,IF(B191="Bucknell",Bucknell!$F$9,IF(B191="Colgate",Colgate!$F$9,IF(B191="Towson",Towson!$F$9,IF(B191="Holy Cross",'Holy Cross'!$F$9,IF(B191="Lafayette",Lafayette!$F$9,IF(B191="Lehigh",Lehigh!$F$9,IF(B191="Navy",Navy!$F$9,0)))))))))))))))))))))))))))))))))))))))))))))))))))))))))))))</f>
        <v>410</v>
      </c>
      <c r="L191" s="19">
        <f t="shared" si="16"/>
        <v>5.2612899277802221</v>
      </c>
      <c r="M191">
        <f t="shared" si="17"/>
        <v>183</v>
      </c>
      <c r="N191" s="19">
        <f>'Efficiency Adjustment'!$B$66</f>
        <v>29.429229830436125</v>
      </c>
      <c r="O191" s="19">
        <f>IF(B191="Air Force",'Air Force'!$C$71,IF(B191="Albany",Albany!$C$71,IF(B191="Detroit",Detroit!$C$71,IF(B191="Binghamton",Binghamton!$C$71,IF(B191="Hartford",Hartford!$C$71,IF(B191="Stony Brook",'Stony Brook'!$C$71,IF(B191="UMBC",UMBC!$C$71,IF(B191="Vermont",Vermont!$C$71,IF(B191="Duke",Duke!$C$71,IF(B191="Maryland",Maryland!$C$71,IF(B191="North Carolina",'North Carolina'!$C$71,IF(B191="Virginia",Virginia!$C$71,IF(B191="Georgetown",Georgetown!$C$71,IF(B191="Notre Dame",'Notre Dame'!$C$71,IF(B191="Providence",Providence!$C$71,IF(B191="Rutgers",Rutgers!$C$71,IF(B191="St. Johns",'St. Johns'!$C$71,IF(B191="Syracuse",Syracuse!$C$71,IF(B191="Villanova",Villanova!$C$71,IF(B191="Drexel",Drexel!$C$71,IF(B191="Hofstra",Hofstra!$C$71,IF(B191="Penn State",'Penn State'!$C$71,IF(B191="Delaware",Delaware!$C$71,IF(B191="Massachusetts",Massachusetts!$C$71,IF(B191="Bellarmine",Bellarmine!$C$71,IF(B191="Fairfield",Fairfield!$C$71,IF(B191="Hobart",Hobart!$C$71,IF(B191="Loyola",Loyola!$C$71,IF(B191="Ohio State",'Ohio State'!$C$71,IF(B191="Denver",Denver!$C$71,IF(B191="Johns Hopkins",'Johns Hopkins'!$C$71,IF(B191="Mercer",Mercer!$C$71,IF(B191="Michigan",Michigan!$C$71,IF(B191="Brown",Brown!$C$71,IF(B191="Cornell",Cornell!$C$71,IF(B191="Dartmouth",Dartmouth!$C$71,IF(B191="Harvard",Harvard!$C$71,IF(B191="Pennsylvania",Pennsylvania!$C$71,IF(B191="Princeton",Princeton!$C$71,IF(B191="Yale",Yale!$C$71,IF(B191="Canisius",Canisius!$C$71,IF(B191="Jacksonville",Jacksonville!$C$71,IF(B191="Manhattan",Manhattan!$C$71,IF(B191="Marist",Marist!$C$71,IF(B191="St. Josephs",'St. Josephs'!$C$71,IF(B191="Siena",Siena!$C$71,IF(B191="VMI",VMI!$C$71,IF(B191="Bryant",Bryant!$C$71,IF(B191="Mt. St. Marys",'Mount St. Marys'!$C$71,IF(B191="Quinnipiac",Quinnipiac!$C$71,IF(B191="Robert Morris",'Robert Morris'!$C$71,IF(B191="Sacred Heart",'Sacred Heart'!$C$71,IF(B191="Wagner",Wagner!$C$71,IF(B191="Army",Army!$C$71,IF(B191="Bucknell",Bucknell!$C$71,IF(B191="Colgate",Colgate!$C$71,IF(B191="Towson",Towson!$C$71,IF(B191="Holy Cross",'Holy Cross'!$C$71,IF(B191="Lafayette",Lafayette!$C$71,IF(B191="Lehigh",Lehigh!$C$71,IF(B191="Navy",Navy!$C$71,0)))))))))))))))))))))))))))))))))))))))))))))))))))))))))))))</f>
        <v>30.014111125060992</v>
      </c>
    </row>
    <row r="192" spans="1:15">
      <c r="A192" t="s">
        <v>303</v>
      </c>
      <c r="B192" t="s">
        <v>24</v>
      </c>
      <c r="C192" t="s">
        <v>437</v>
      </c>
      <c r="D192">
        <v>13</v>
      </c>
      <c r="E192">
        <v>7</v>
      </c>
      <c r="F192">
        <v>20</v>
      </c>
      <c r="G192" s="44">
        <f t="shared" si="12"/>
        <v>3.6619718309859155</v>
      </c>
      <c r="H192" s="44">
        <f t="shared" si="13"/>
        <v>1.971830985915493</v>
      </c>
      <c r="I192" s="44">
        <f t="shared" si="14"/>
        <v>5.6338028169014089</v>
      </c>
      <c r="J192">
        <f t="shared" si="15"/>
        <v>169</v>
      </c>
      <c r="K192">
        <f>IF(B192="Air Force",'Air Force'!$F$9,IF(B192="Albany",Albany!$F$9,IF(B192="Detroit",Detroit!$F$9,IF(B192="Binghamton",Binghamton!$F$9,IF(B192="Hartford",Hartford!$F$9,IF(B192="Stony Brook",'Stony Brook'!$F$9,IF(B192="UMBC",UMBC!$F$9,IF(B192="Vermont",Vermont!$F$9,IF(B192="Duke",Duke!$F$9,IF(B192="Maryland",Maryland!$F$9,IF(B192="North Carolina",'North Carolina'!$F$9,IF(B192="Virginia",Virginia!$F$9,IF(B192="Georgetown",Georgetown!$F$9,IF(B192="Notre Dame",'Notre Dame'!$F$9,IF(B192="Providence",Providence!$F$9,IF(B192="Rutgers",Rutgers!$F$9,IF(B192="St. Johns",'St. Johns'!$F$9,IF(B192="Syracuse",Syracuse!$F$9,IF(B192="Villanova",Villanova!$F$9,IF(B192="Drexel",Drexel!$F$9,IF(B192="Hofstra",Hofstra!$F$9,IF(B192="Penn State",'Penn State'!$F$9,IF(B192="Delaware",Delaware!$F$9,IF(B192="Massachusetts",Massachusetts!$F$9,IF(B192="Bellarmine",Bellarmine!$F$9,IF(B192="Fairfield",Fairfield!$F$9,IF(B192="Hobart",Hobart!$F$9,IF(B192="Loyola",Loyola!$F$9,IF(B192="Ohio State",'Ohio State'!$F$9,IF(B192="Denver",Denver!$F$9,IF(B192="Johns Hopkins",'Johns Hopkins'!$F$9,IF(B192="Mercer",Mercer!$F$9,IF(B192="Michigan",Michigan!$F$9,IF(B192="Brown",Brown!$F$9,IF(B192="Cornell",Cornell!$F$9,IF(B192="Dartmouth",Dartmouth!$F$9,IF(B192="Harvard",Harvard!$F$9,IF(B192="Pennsylvania",Pennsylvania!$F$9,IF(B192="Princeton",Princeton!$F$9,IF(B192="Yale",Yale!$F$9,IF(B192="Canisius",Canisius!$F$9,IF(B192="Jacksonville",Jacksonville!$F$9,IF(B192="Manhattan",Manhattan!$F$9,IF(B192="Marist",Marist!$F$9,IF(B192="St. Josephs",'St. Josephs'!$F$9,IF(B192="Siena",Siena!$F$9,IF(B192="VMI",VMI!$F$9,IF(B192="Bryant",Bryant!$F$9,IF(B192="Mt. St. Marys",'Mount St. Marys'!$F$9,IF(B192="Quinnipiac",Quinnipiac!$F$9,IF(B192="Robert Morris",'Robert Morris'!$F$9,IF(B192="Sacred Heart",'Sacred Heart'!$F$9,IF(B192="Wagner",Wagner!$F$9,IF(B192="Army",Army!$F$9,IF(B192="Bucknell",Bucknell!$F$9,IF(B192="Colgate",Colgate!$F$9,IF(B192="Towson",Towson!$F$9,IF(B192="Holy Cross",'Holy Cross'!$F$9,IF(B192="Lafayette",Lafayette!$F$9,IF(B192="Lehigh",Lehigh!$F$9,IF(B192="Navy",Navy!$F$9,0)))))))))))))))))))))))))))))))))))))))))))))))))))))))))))))</f>
        <v>355</v>
      </c>
      <c r="L192" s="19">
        <f t="shared" si="16"/>
        <v>5.1863097078476494</v>
      </c>
      <c r="M192">
        <f t="shared" si="17"/>
        <v>186</v>
      </c>
      <c r="N192" s="19">
        <f>'Efficiency Adjustment'!$B$66</f>
        <v>29.429229830436125</v>
      </c>
      <c r="O192" s="19">
        <f>IF(B192="Air Force",'Air Force'!$C$71,IF(B192="Albany",Albany!$C$71,IF(B192="Detroit",Detroit!$C$71,IF(B192="Binghamton",Binghamton!$C$71,IF(B192="Hartford",Hartford!$C$71,IF(B192="Stony Brook",'Stony Brook'!$C$71,IF(B192="UMBC",UMBC!$C$71,IF(B192="Vermont",Vermont!$C$71,IF(B192="Duke",Duke!$C$71,IF(B192="Maryland",Maryland!$C$71,IF(B192="North Carolina",'North Carolina'!$C$71,IF(B192="Virginia",Virginia!$C$71,IF(B192="Georgetown",Georgetown!$C$71,IF(B192="Notre Dame",'Notre Dame'!$C$71,IF(B192="Providence",Providence!$C$71,IF(B192="Rutgers",Rutgers!$C$71,IF(B192="St. Johns",'St. Johns'!$C$71,IF(B192="Syracuse",Syracuse!$C$71,IF(B192="Villanova",Villanova!$C$71,IF(B192="Drexel",Drexel!$C$71,IF(B192="Hofstra",Hofstra!$C$71,IF(B192="Penn State",'Penn State'!$C$71,IF(B192="Delaware",Delaware!$C$71,IF(B192="Massachusetts",Massachusetts!$C$71,IF(B192="Bellarmine",Bellarmine!$C$71,IF(B192="Fairfield",Fairfield!$C$71,IF(B192="Hobart",Hobart!$C$71,IF(B192="Loyola",Loyola!$C$71,IF(B192="Ohio State",'Ohio State'!$C$71,IF(B192="Denver",Denver!$C$71,IF(B192="Johns Hopkins",'Johns Hopkins'!$C$71,IF(B192="Mercer",Mercer!$C$71,IF(B192="Michigan",Michigan!$C$71,IF(B192="Brown",Brown!$C$71,IF(B192="Cornell",Cornell!$C$71,IF(B192="Dartmouth",Dartmouth!$C$71,IF(B192="Harvard",Harvard!$C$71,IF(B192="Pennsylvania",Pennsylvania!$C$71,IF(B192="Princeton",Princeton!$C$71,IF(B192="Yale",Yale!$C$71,IF(B192="Canisius",Canisius!$C$71,IF(B192="Jacksonville",Jacksonville!$C$71,IF(B192="Manhattan",Manhattan!$C$71,IF(B192="Marist",Marist!$C$71,IF(B192="St. Josephs",'St. Josephs'!$C$71,IF(B192="Siena",Siena!$C$71,IF(B192="VMI",VMI!$C$71,IF(B192="Bryant",Bryant!$C$71,IF(B192="Mt. St. Marys",'Mount St. Marys'!$C$71,IF(B192="Quinnipiac",Quinnipiac!$C$71,IF(B192="Robert Morris",'Robert Morris'!$C$71,IF(B192="Sacred Heart",'Sacred Heart'!$C$71,IF(B192="Wagner",Wagner!$C$71,IF(B192="Army",Army!$C$71,IF(B192="Bucknell",Bucknell!$C$71,IF(B192="Colgate",Colgate!$C$71,IF(B192="Towson",Towson!$C$71,IF(B192="Holy Cross",'Holy Cross'!$C$71,IF(B192="Lafayette",Lafayette!$C$71,IF(B192="Lehigh",Lehigh!$C$71,IF(B192="Navy",Navy!$C$71,0)))))))))))))))))))))))))))))))))))))))))))))))))))))))))))))</f>
        <v>31.968487664181051</v>
      </c>
    </row>
    <row r="193" spans="1:15">
      <c r="A193" t="s">
        <v>311</v>
      </c>
      <c r="B193" t="s">
        <v>59</v>
      </c>
      <c r="C193" t="s">
        <v>436</v>
      </c>
      <c r="D193">
        <v>11</v>
      </c>
      <c r="E193">
        <v>6</v>
      </c>
      <c r="F193">
        <v>17</v>
      </c>
      <c r="G193" s="44">
        <f t="shared" si="12"/>
        <v>3.2835820895522385</v>
      </c>
      <c r="H193" s="44">
        <f t="shared" si="13"/>
        <v>1.791044776119403</v>
      </c>
      <c r="I193" s="44">
        <f t="shared" si="14"/>
        <v>5.0746268656716413</v>
      </c>
      <c r="J193">
        <f t="shared" si="15"/>
        <v>189</v>
      </c>
      <c r="K193">
        <f>IF(B193="Air Force",'Air Force'!$F$9,IF(B193="Albany",Albany!$F$9,IF(B193="Detroit",Detroit!$F$9,IF(B193="Binghamton",Binghamton!$F$9,IF(B193="Hartford",Hartford!$F$9,IF(B193="Stony Brook",'Stony Brook'!$F$9,IF(B193="UMBC",UMBC!$F$9,IF(B193="Vermont",Vermont!$F$9,IF(B193="Duke",Duke!$F$9,IF(B193="Maryland",Maryland!$F$9,IF(B193="North Carolina",'North Carolina'!$F$9,IF(B193="Virginia",Virginia!$F$9,IF(B193="Georgetown",Georgetown!$F$9,IF(B193="Notre Dame",'Notre Dame'!$F$9,IF(B193="Providence",Providence!$F$9,IF(B193="Rutgers",Rutgers!$F$9,IF(B193="St. Johns",'St. Johns'!$F$9,IF(B193="Syracuse",Syracuse!$F$9,IF(B193="Villanova",Villanova!$F$9,IF(B193="Drexel",Drexel!$F$9,IF(B193="Hofstra",Hofstra!$F$9,IF(B193="Penn State",'Penn State'!$F$9,IF(B193="Delaware",Delaware!$F$9,IF(B193="Massachusetts",Massachusetts!$F$9,IF(B193="Bellarmine",Bellarmine!$F$9,IF(B193="Fairfield",Fairfield!$F$9,IF(B193="Hobart",Hobart!$F$9,IF(B193="Loyola",Loyola!$F$9,IF(B193="Ohio State",'Ohio State'!$F$9,IF(B193="Denver",Denver!$F$9,IF(B193="Johns Hopkins",'Johns Hopkins'!$F$9,IF(B193="Mercer",Mercer!$F$9,IF(B193="Michigan",Michigan!$F$9,IF(B193="Brown",Brown!$F$9,IF(B193="Cornell",Cornell!$F$9,IF(B193="Dartmouth",Dartmouth!$F$9,IF(B193="Harvard",Harvard!$F$9,IF(B193="Pennsylvania",Pennsylvania!$F$9,IF(B193="Princeton",Princeton!$F$9,IF(B193="Yale",Yale!$F$9,IF(B193="Canisius",Canisius!$F$9,IF(B193="Jacksonville",Jacksonville!$F$9,IF(B193="Manhattan",Manhattan!$F$9,IF(B193="Marist",Marist!$F$9,IF(B193="St. Josephs",'St. Josephs'!$F$9,IF(B193="Siena",Siena!$F$9,IF(B193="VMI",VMI!$F$9,IF(B193="Bryant",Bryant!$F$9,IF(B193="Mt. St. Marys",'Mount St. Marys'!$F$9,IF(B193="Quinnipiac",Quinnipiac!$F$9,IF(B193="Robert Morris",'Robert Morris'!$F$9,IF(B193="Sacred Heart",'Sacred Heart'!$F$9,IF(B193="Wagner",Wagner!$F$9,IF(B193="Army",Army!$F$9,IF(B193="Bucknell",Bucknell!$F$9,IF(B193="Colgate",Colgate!$F$9,IF(B193="Towson",Towson!$F$9,IF(B193="Holy Cross",'Holy Cross'!$F$9,IF(B193="Lafayette",Lafayette!$F$9,IF(B193="Lehigh",Lehigh!$F$9,IF(B193="Navy",Navy!$F$9,0)))))))))))))))))))))))))))))))))))))))))))))))))))))))))))))</f>
        <v>335</v>
      </c>
      <c r="L193" s="19">
        <f t="shared" si="16"/>
        <v>5.2523374800627725</v>
      </c>
      <c r="M193">
        <f t="shared" si="17"/>
        <v>185</v>
      </c>
      <c r="N193" s="19">
        <f>'Efficiency Adjustment'!$B$66</f>
        <v>29.429229830436125</v>
      </c>
      <c r="O193" s="19">
        <f>IF(B193="Air Force",'Air Force'!$C$71,IF(B193="Albany",Albany!$C$71,IF(B193="Detroit",Detroit!$C$71,IF(B193="Binghamton",Binghamton!$C$71,IF(B193="Hartford",Hartford!$C$71,IF(B193="Stony Brook",'Stony Brook'!$C$71,IF(B193="UMBC",UMBC!$C$71,IF(B193="Vermont",Vermont!$C$71,IF(B193="Duke",Duke!$C$71,IF(B193="Maryland",Maryland!$C$71,IF(B193="North Carolina",'North Carolina'!$C$71,IF(B193="Virginia",Virginia!$C$71,IF(B193="Georgetown",Georgetown!$C$71,IF(B193="Notre Dame",'Notre Dame'!$C$71,IF(B193="Providence",Providence!$C$71,IF(B193="Rutgers",Rutgers!$C$71,IF(B193="St. Johns",'St. Johns'!$C$71,IF(B193="Syracuse",Syracuse!$C$71,IF(B193="Villanova",Villanova!$C$71,IF(B193="Drexel",Drexel!$C$71,IF(B193="Hofstra",Hofstra!$C$71,IF(B193="Penn State",'Penn State'!$C$71,IF(B193="Delaware",Delaware!$C$71,IF(B193="Massachusetts",Massachusetts!$C$71,IF(B193="Bellarmine",Bellarmine!$C$71,IF(B193="Fairfield",Fairfield!$C$71,IF(B193="Hobart",Hobart!$C$71,IF(B193="Loyola",Loyola!$C$71,IF(B193="Ohio State",'Ohio State'!$C$71,IF(B193="Denver",Denver!$C$71,IF(B193="Johns Hopkins",'Johns Hopkins'!$C$71,IF(B193="Mercer",Mercer!$C$71,IF(B193="Michigan",Michigan!$C$71,IF(B193="Brown",Brown!$C$71,IF(B193="Cornell",Cornell!$C$71,IF(B193="Dartmouth",Dartmouth!$C$71,IF(B193="Harvard",Harvard!$C$71,IF(B193="Pennsylvania",Pennsylvania!$C$71,IF(B193="Princeton",Princeton!$C$71,IF(B193="Yale",Yale!$C$71,IF(B193="Canisius",Canisius!$C$71,IF(B193="Jacksonville",Jacksonville!$C$71,IF(B193="Manhattan",Manhattan!$C$71,IF(B193="Marist",Marist!$C$71,IF(B193="St. Josephs",'St. Josephs'!$C$71,IF(B193="Siena",Siena!$C$71,IF(B193="VMI",VMI!$C$71,IF(B193="Bryant",Bryant!$C$71,IF(B193="Mt. St. Marys",'Mount St. Marys'!$C$71,IF(B193="Quinnipiac",Quinnipiac!$C$71,IF(B193="Robert Morris",'Robert Morris'!$C$71,IF(B193="Sacred Heart",'Sacred Heart'!$C$71,IF(B193="Wagner",Wagner!$C$71,IF(B193="Army",Army!$C$71,IF(B193="Bucknell",Bucknell!$C$71,IF(B193="Colgate",Colgate!$C$71,IF(B193="Towson",Towson!$C$71,IF(B193="Holy Cross",'Holy Cross'!$C$71,IF(B193="Lafayette",Lafayette!$C$71,IF(B193="Lehigh",Lehigh!$C$71,IF(B193="Navy",Navy!$C$71,0)))))))))))))))))))))))))))))))))))))))))))))))))))))))))))))</f>
        <v>28.43350430174026</v>
      </c>
    </row>
    <row r="194" spans="1:15">
      <c r="A194" t="s">
        <v>393</v>
      </c>
      <c r="B194" t="s">
        <v>21</v>
      </c>
      <c r="C194" t="s">
        <v>434</v>
      </c>
      <c r="D194">
        <v>14</v>
      </c>
      <c r="E194">
        <v>3</v>
      </c>
      <c r="F194">
        <v>17</v>
      </c>
      <c r="G194" s="44">
        <f t="shared" si="12"/>
        <v>4.1791044776119408</v>
      </c>
      <c r="H194" s="44">
        <f t="shared" si="13"/>
        <v>0.89552238805970152</v>
      </c>
      <c r="I194" s="44">
        <f t="shared" si="14"/>
        <v>5.0746268656716413</v>
      </c>
      <c r="J194">
        <f t="shared" si="15"/>
        <v>189</v>
      </c>
      <c r="K194">
        <f>IF(B194="Air Force",'Air Force'!$F$9,IF(B194="Albany",Albany!$F$9,IF(B194="Detroit",Detroit!$F$9,IF(B194="Binghamton",Binghamton!$F$9,IF(B194="Hartford",Hartford!$F$9,IF(B194="Stony Brook",'Stony Brook'!$F$9,IF(B194="UMBC",UMBC!$F$9,IF(B194="Vermont",Vermont!$F$9,IF(B194="Duke",Duke!$F$9,IF(B194="Maryland",Maryland!$F$9,IF(B194="North Carolina",'North Carolina'!$F$9,IF(B194="Virginia",Virginia!$F$9,IF(B194="Georgetown",Georgetown!$F$9,IF(B194="Notre Dame",'Notre Dame'!$F$9,IF(B194="Providence",Providence!$F$9,IF(B194="Rutgers",Rutgers!$F$9,IF(B194="St. Johns",'St. Johns'!$F$9,IF(B194="Syracuse",Syracuse!$F$9,IF(B194="Villanova",Villanova!$F$9,IF(B194="Drexel",Drexel!$F$9,IF(B194="Hofstra",Hofstra!$F$9,IF(B194="Penn State",'Penn State'!$F$9,IF(B194="Delaware",Delaware!$F$9,IF(B194="Massachusetts",Massachusetts!$F$9,IF(B194="Bellarmine",Bellarmine!$F$9,IF(B194="Fairfield",Fairfield!$F$9,IF(B194="Hobart",Hobart!$F$9,IF(B194="Loyola",Loyola!$F$9,IF(B194="Ohio State",'Ohio State'!$F$9,IF(B194="Denver",Denver!$F$9,IF(B194="Johns Hopkins",'Johns Hopkins'!$F$9,IF(B194="Mercer",Mercer!$F$9,IF(B194="Michigan",Michigan!$F$9,IF(B194="Brown",Brown!$F$9,IF(B194="Cornell",Cornell!$F$9,IF(B194="Dartmouth",Dartmouth!$F$9,IF(B194="Harvard",Harvard!$F$9,IF(B194="Pennsylvania",Pennsylvania!$F$9,IF(B194="Princeton",Princeton!$F$9,IF(B194="Yale",Yale!$F$9,IF(B194="Canisius",Canisius!$F$9,IF(B194="Jacksonville",Jacksonville!$F$9,IF(B194="Manhattan",Manhattan!$F$9,IF(B194="Marist",Marist!$F$9,IF(B194="St. Josephs",'St. Josephs'!$F$9,IF(B194="Siena",Siena!$F$9,IF(B194="VMI",VMI!$F$9,IF(B194="Bryant",Bryant!$F$9,IF(B194="Mt. St. Marys",'Mount St. Marys'!$F$9,IF(B194="Quinnipiac",Quinnipiac!$F$9,IF(B194="Robert Morris",'Robert Morris'!$F$9,IF(B194="Sacred Heart",'Sacred Heart'!$F$9,IF(B194="Wagner",Wagner!$F$9,IF(B194="Army",Army!$F$9,IF(B194="Bucknell",Bucknell!$F$9,IF(B194="Colgate",Colgate!$F$9,IF(B194="Towson",Towson!$F$9,IF(B194="Holy Cross",'Holy Cross'!$F$9,IF(B194="Lafayette",Lafayette!$F$9,IF(B194="Lehigh",Lehigh!$F$9,IF(B194="Navy",Navy!$F$9,0)))))))))))))))))))))))))))))))))))))))))))))))))))))))))))))</f>
        <v>335</v>
      </c>
      <c r="L194" s="19">
        <f t="shared" si="16"/>
        <v>5.1509032689462657</v>
      </c>
      <c r="M194">
        <f t="shared" si="17"/>
        <v>187</v>
      </c>
      <c r="N194" s="19">
        <f>'Efficiency Adjustment'!$B$66</f>
        <v>29.429229830436125</v>
      </c>
      <c r="O194" s="19">
        <f>IF(B194="Air Force",'Air Force'!$C$71,IF(B194="Albany",Albany!$C$71,IF(B194="Detroit",Detroit!$C$71,IF(B194="Binghamton",Binghamton!$C$71,IF(B194="Hartford",Hartford!$C$71,IF(B194="Stony Brook",'Stony Brook'!$C$71,IF(B194="UMBC",UMBC!$C$71,IF(B194="Vermont",Vermont!$C$71,IF(B194="Duke",Duke!$C$71,IF(B194="Maryland",Maryland!$C$71,IF(B194="North Carolina",'North Carolina'!$C$71,IF(B194="Virginia",Virginia!$C$71,IF(B194="Georgetown",Georgetown!$C$71,IF(B194="Notre Dame",'Notre Dame'!$C$71,IF(B194="Providence",Providence!$C$71,IF(B194="Rutgers",Rutgers!$C$71,IF(B194="St. Johns",'St. Johns'!$C$71,IF(B194="Syracuse",Syracuse!$C$71,IF(B194="Villanova",Villanova!$C$71,IF(B194="Drexel",Drexel!$C$71,IF(B194="Hofstra",Hofstra!$C$71,IF(B194="Penn State",'Penn State'!$C$71,IF(B194="Delaware",Delaware!$C$71,IF(B194="Massachusetts",Massachusetts!$C$71,IF(B194="Bellarmine",Bellarmine!$C$71,IF(B194="Fairfield",Fairfield!$C$71,IF(B194="Hobart",Hobart!$C$71,IF(B194="Loyola",Loyola!$C$71,IF(B194="Ohio State",'Ohio State'!$C$71,IF(B194="Denver",Denver!$C$71,IF(B194="Johns Hopkins",'Johns Hopkins'!$C$71,IF(B194="Mercer",Mercer!$C$71,IF(B194="Michigan",Michigan!$C$71,IF(B194="Brown",Brown!$C$71,IF(B194="Cornell",Cornell!$C$71,IF(B194="Dartmouth",Dartmouth!$C$71,IF(B194="Harvard",Harvard!$C$71,IF(B194="Pennsylvania",Pennsylvania!$C$71,IF(B194="Princeton",Princeton!$C$71,IF(B194="Yale",Yale!$C$71,IF(B194="Canisius",Canisius!$C$71,IF(B194="Jacksonville",Jacksonville!$C$71,IF(B194="Manhattan",Manhattan!$C$71,IF(B194="Marist",Marist!$C$71,IF(B194="St. Josephs",'St. Josephs'!$C$71,IF(B194="Siena",Siena!$C$71,IF(B194="VMI",VMI!$C$71,IF(B194="Bryant",Bryant!$C$71,IF(B194="Mt. St. Marys",'Mount St. Marys'!$C$71,IF(B194="Quinnipiac",Quinnipiac!$C$71,IF(B194="Robert Morris",'Robert Morris'!$C$71,IF(B194="Sacred Heart",'Sacred Heart'!$C$71,IF(B194="Wagner",Wagner!$C$71,IF(B194="Army",Army!$C$71,IF(B194="Bucknell",Bucknell!$C$71,IF(B194="Colgate",Colgate!$C$71,IF(B194="Towson",Towson!$C$71,IF(B194="Holy Cross",'Holy Cross'!$C$71,IF(B194="Lafayette",Lafayette!$C$71,IF(B194="Lehigh",Lehigh!$C$71,IF(B194="Navy",Navy!$C$71,0)))))))))))))))))))))))))))))))))))))))))))))))))))))))))))))</f>
        <v>28.993431352887317</v>
      </c>
    </row>
    <row r="195" spans="1:15">
      <c r="A195" t="s">
        <v>326</v>
      </c>
      <c r="B195" t="s">
        <v>14</v>
      </c>
      <c r="C195" t="s">
        <v>435</v>
      </c>
      <c r="D195">
        <v>12</v>
      </c>
      <c r="E195">
        <v>10</v>
      </c>
      <c r="F195">
        <v>22</v>
      </c>
      <c r="G195" s="44">
        <f t="shared" si="12"/>
        <v>2.8985507246376812</v>
      </c>
      <c r="H195" s="44">
        <f t="shared" si="13"/>
        <v>2.4154589371980677</v>
      </c>
      <c r="I195" s="44">
        <f t="shared" si="14"/>
        <v>5.3140096618357484</v>
      </c>
      <c r="J195">
        <f t="shared" si="15"/>
        <v>183</v>
      </c>
      <c r="K195">
        <f>IF(B195="Air Force",'Air Force'!$F$9,IF(B195="Albany",Albany!$F$9,IF(B195="Detroit",Detroit!$F$9,IF(B195="Binghamton",Binghamton!$F$9,IF(B195="Hartford",Hartford!$F$9,IF(B195="Stony Brook",'Stony Brook'!$F$9,IF(B195="UMBC",UMBC!$F$9,IF(B195="Vermont",Vermont!$F$9,IF(B195="Duke",Duke!$F$9,IF(B195="Maryland",Maryland!$F$9,IF(B195="North Carolina",'North Carolina'!$F$9,IF(B195="Virginia",Virginia!$F$9,IF(B195="Georgetown",Georgetown!$F$9,IF(B195="Notre Dame",'Notre Dame'!$F$9,IF(B195="Providence",Providence!$F$9,IF(B195="Rutgers",Rutgers!$F$9,IF(B195="St. Johns",'St. Johns'!$F$9,IF(B195="Syracuse",Syracuse!$F$9,IF(B195="Villanova",Villanova!$F$9,IF(B195="Drexel",Drexel!$F$9,IF(B195="Hofstra",Hofstra!$F$9,IF(B195="Penn State",'Penn State'!$F$9,IF(B195="Delaware",Delaware!$F$9,IF(B195="Massachusetts",Massachusetts!$F$9,IF(B195="Bellarmine",Bellarmine!$F$9,IF(B195="Fairfield",Fairfield!$F$9,IF(B195="Hobart",Hobart!$F$9,IF(B195="Loyola",Loyola!$F$9,IF(B195="Ohio State",'Ohio State'!$F$9,IF(B195="Denver",Denver!$F$9,IF(B195="Johns Hopkins",'Johns Hopkins'!$F$9,IF(B195="Mercer",Mercer!$F$9,IF(B195="Michigan",Michigan!$F$9,IF(B195="Brown",Brown!$F$9,IF(B195="Cornell",Cornell!$F$9,IF(B195="Dartmouth",Dartmouth!$F$9,IF(B195="Harvard",Harvard!$F$9,IF(B195="Pennsylvania",Pennsylvania!$F$9,IF(B195="Princeton",Princeton!$F$9,IF(B195="Yale",Yale!$F$9,IF(B195="Canisius",Canisius!$F$9,IF(B195="Jacksonville",Jacksonville!$F$9,IF(B195="Manhattan",Manhattan!$F$9,IF(B195="Marist",Marist!$F$9,IF(B195="St. Josephs",'St. Josephs'!$F$9,IF(B195="Siena",Siena!$F$9,IF(B195="VMI",VMI!$F$9,IF(B195="Bryant",Bryant!$F$9,IF(B195="Mt. St. Marys",'Mount St. Marys'!$F$9,IF(B195="Quinnipiac",Quinnipiac!$F$9,IF(B195="Robert Morris",'Robert Morris'!$F$9,IF(B195="Sacred Heart",'Sacred Heart'!$F$9,IF(B195="Wagner",Wagner!$F$9,IF(B195="Army",Army!$F$9,IF(B195="Bucknell",Bucknell!$F$9,IF(B195="Colgate",Colgate!$F$9,IF(B195="Towson",Towson!$F$9,IF(B195="Holy Cross",'Holy Cross'!$F$9,IF(B195="Lafayette",Lafayette!$F$9,IF(B195="Lehigh",Lehigh!$F$9,IF(B195="Navy",Navy!$F$9,0)))))))))))))))))))))))))))))))))))))))))))))))))))))))))))))</f>
        <v>414</v>
      </c>
      <c r="L195" s="19">
        <f t="shared" si="16"/>
        <v>5.076381362390415</v>
      </c>
      <c r="M195">
        <f t="shared" si="17"/>
        <v>189</v>
      </c>
      <c r="N195" s="19">
        <f>'Efficiency Adjustment'!$B$66</f>
        <v>29.429229830436125</v>
      </c>
      <c r="O195" s="19">
        <f>IF(B195="Air Force",'Air Force'!$C$71,IF(B195="Albany",Albany!$C$71,IF(B195="Detroit",Detroit!$C$71,IF(B195="Binghamton",Binghamton!$C$71,IF(B195="Hartford",Hartford!$C$71,IF(B195="Stony Brook",'Stony Brook'!$C$71,IF(B195="UMBC",UMBC!$C$71,IF(B195="Vermont",Vermont!$C$71,IF(B195="Duke",Duke!$C$71,IF(B195="Maryland",Maryland!$C$71,IF(B195="North Carolina",'North Carolina'!$C$71,IF(B195="Virginia",Virginia!$C$71,IF(B195="Georgetown",Georgetown!$C$71,IF(B195="Notre Dame",'Notre Dame'!$C$71,IF(B195="Providence",Providence!$C$71,IF(B195="Rutgers",Rutgers!$C$71,IF(B195="St. Johns",'St. Johns'!$C$71,IF(B195="Syracuse",Syracuse!$C$71,IF(B195="Villanova",Villanova!$C$71,IF(B195="Drexel",Drexel!$C$71,IF(B195="Hofstra",Hofstra!$C$71,IF(B195="Penn State",'Penn State'!$C$71,IF(B195="Delaware",Delaware!$C$71,IF(B195="Massachusetts",Massachusetts!$C$71,IF(B195="Bellarmine",Bellarmine!$C$71,IF(B195="Fairfield",Fairfield!$C$71,IF(B195="Hobart",Hobart!$C$71,IF(B195="Loyola",Loyola!$C$71,IF(B195="Ohio State",'Ohio State'!$C$71,IF(B195="Denver",Denver!$C$71,IF(B195="Johns Hopkins",'Johns Hopkins'!$C$71,IF(B195="Mercer",Mercer!$C$71,IF(B195="Michigan",Michigan!$C$71,IF(B195="Brown",Brown!$C$71,IF(B195="Cornell",Cornell!$C$71,IF(B195="Dartmouth",Dartmouth!$C$71,IF(B195="Harvard",Harvard!$C$71,IF(B195="Pennsylvania",Pennsylvania!$C$71,IF(B195="Princeton",Princeton!$C$71,IF(B195="Yale",Yale!$C$71,IF(B195="Canisius",Canisius!$C$71,IF(B195="Jacksonville",Jacksonville!$C$71,IF(B195="Manhattan",Manhattan!$C$71,IF(B195="Marist",Marist!$C$71,IF(B195="St. Josephs",'St. Josephs'!$C$71,IF(B195="Siena",Siena!$C$71,IF(B195="VMI",VMI!$C$71,IF(B195="Bryant",Bryant!$C$71,IF(B195="Mt. St. Marys",'Mount St. Marys'!$C$71,IF(B195="Quinnipiac",Quinnipiac!$C$71,IF(B195="Robert Morris",'Robert Morris'!$C$71,IF(B195="Sacred Heart",'Sacred Heart'!$C$71,IF(B195="Wagner",Wagner!$C$71,IF(B195="Army",Army!$C$71,IF(B195="Bucknell",Bucknell!$C$71,IF(B195="Colgate",Colgate!$C$71,IF(B195="Towson",Towson!$C$71,IF(B195="Holy Cross",'Holy Cross'!$C$71,IF(B195="Lafayette",Lafayette!$C$71,IF(B195="Lehigh",Lehigh!$C$71,IF(B195="Navy",Navy!$C$71,0)))))))))))))))))))))))))))))))))))))))))))))))))))))))))))))</f>
        <v>30.806828820615099</v>
      </c>
    </row>
    <row r="196" spans="1:15">
      <c r="A196" t="s">
        <v>401</v>
      </c>
      <c r="B196" t="s">
        <v>28</v>
      </c>
      <c r="C196" t="s">
        <v>437</v>
      </c>
      <c r="D196">
        <v>11</v>
      </c>
      <c r="E196">
        <v>8</v>
      </c>
      <c r="F196">
        <v>19</v>
      </c>
      <c r="G196" s="44">
        <f t="shared" si="12"/>
        <v>2.9023746701846966</v>
      </c>
      <c r="H196" s="44">
        <f t="shared" si="13"/>
        <v>2.1108179419525066</v>
      </c>
      <c r="I196" s="44">
        <f t="shared" si="14"/>
        <v>5.0131926121372032</v>
      </c>
      <c r="J196">
        <f t="shared" si="15"/>
        <v>192</v>
      </c>
      <c r="K196">
        <f>IF(B196="Air Force",'Air Force'!$F$9,IF(B196="Albany",Albany!$F$9,IF(B196="Detroit",Detroit!$F$9,IF(B196="Binghamton",Binghamton!$F$9,IF(B196="Hartford",Hartford!$F$9,IF(B196="Stony Brook",'Stony Brook'!$F$9,IF(B196="UMBC",UMBC!$F$9,IF(B196="Vermont",Vermont!$F$9,IF(B196="Duke",Duke!$F$9,IF(B196="Maryland",Maryland!$F$9,IF(B196="North Carolina",'North Carolina'!$F$9,IF(B196="Virginia",Virginia!$F$9,IF(B196="Georgetown",Georgetown!$F$9,IF(B196="Notre Dame",'Notre Dame'!$F$9,IF(B196="Providence",Providence!$F$9,IF(B196="Rutgers",Rutgers!$F$9,IF(B196="St. Johns",'St. Johns'!$F$9,IF(B196="Syracuse",Syracuse!$F$9,IF(B196="Villanova",Villanova!$F$9,IF(B196="Drexel",Drexel!$F$9,IF(B196="Hofstra",Hofstra!$F$9,IF(B196="Penn State",'Penn State'!$F$9,IF(B196="Delaware",Delaware!$F$9,IF(B196="Massachusetts",Massachusetts!$F$9,IF(B196="Bellarmine",Bellarmine!$F$9,IF(B196="Fairfield",Fairfield!$F$9,IF(B196="Hobart",Hobart!$F$9,IF(B196="Loyola",Loyola!$F$9,IF(B196="Ohio State",'Ohio State'!$F$9,IF(B196="Denver",Denver!$F$9,IF(B196="Johns Hopkins",'Johns Hopkins'!$F$9,IF(B196="Mercer",Mercer!$F$9,IF(B196="Michigan",Michigan!$F$9,IF(B196="Brown",Brown!$F$9,IF(B196="Cornell",Cornell!$F$9,IF(B196="Dartmouth",Dartmouth!$F$9,IF(B196="Harvard",Harvard!$F$9,IF(B196="Pennsylvania",Pennsylvania!$F$9,IF(B196="Princeton",Princeton!$F$9,IF(B196="Yale",Yale!$F$9,IF(B196="Canisius",Canisius!$F$9,IF(B196="Jacksonville",Jacksonville!$F$9,IF(B196="Manhattan",Manhattan!$F$9,IF(B196="Marist",Marist!$F$9,IF(B196="St. Josephs",'St. Josephs'!$F$9,IF(B196="Siena",Siena!$F$9,IF(B196="VMI",VMI!$F$9,IF(B196="Bryant",Bryant!$F$9,IF(B196="Mt. St. Marys",'Mount St. Marys'!$F$9,IF(B196="Quinnipiac",Quinnipiac!$F$9,IF(B196="Robert Morris",'Robert Morris'!$F$9,IF(B196="Sacred Heart",'Sacred Heart'!$F$9,IF(B196="Wagner",Wagner!$F$9,IF(B196="Army",Army!$F$9,IF(B196="Bucknell",Bucknell!$F$9,IF(B196="Colgate",Colgate!$F$9,IF(B196="Towson",Towson!$F$9,IF(B196="Holy Cross",'Holy Cross'!$F$9,IF(B196="Lafayette",Lafayette!$F$9,IF(B196="Lehigh",Lehigh!$F$9,IF(B196="Navy",Navy!$F$9,0)))))))))))))))))))))))))))))))))))))))))))))))))))))))))))))</f>
        <v>379</v>
      </c>
      <c r="L196" s="19">
        <f t="shared" si="16"/>
        <v>5.0842168532357856</v>
      </c>
      <c r="M196">
        <f t="shared" si="17"/>
        <v>188</v>
      </c>
      <c r="N196" s="19">
        <f>'Efficiency Adjustment'!$B$66</f>
        <v>29.429229830436125</v>
      </c>
      <c r="O196" s="19">
        <f>IF(B196="Air Force",'Air Force'!$C$71,IF(B196="Albany",Albany!$C$71,IF(B196="Detroit",Detroit!$C$71,IF(B196="Binghamton",Binghamton!$C$71,IF(B196="Hartford",Hartford!$C$71,IF(B196="Stony Brook",'Stony Brook'!$C$71,IF(B196="UMBC",UMBC!$C$71,IF(B196="Vermont",Vermont!$C$71,IF(B196="Duke",Duke!$C$71,IF(B196="Maryland",Maryland!$C$71,IF(B196="North Carolina",'North Carolina'!$C$71,IF(B196="Virginia",Virginia!$C$71,IF(B196="Georgetown",Georgetown!$C$71,IF(B196="Notre Dame",'Notre Dame'!$C$71,IF(B196="Providence",Providence!$C$71,IF(B196="Rutgers",Rutgers!$C$71,IF(B196="St. Johns",'St. Johns'!$C$71,IF(B196="Syracuse",Syracuse!$C$71,IF(B196="Villanova",Villanova!$C$71,IF(B196="Drexel",Drexel!$C$71,IF(B196="Hofstra",Hofstra!$C$71,IF(B196="Penn State",'Penn State'!$C$71,IF(B196="Delaware",Delaware!$C$71,IF(B196="Massachusetts",Massachusetts!$C$71,IF(B196="Bellarmine",Bellarmine!$C$71,IF(B196="Fairfield",Fairfield!$C$71,IF(B196="Hobart",Hobart!$C$71,IF(B196="Loyola",Loyola!$C$71,IF(B196="Ohio State",'Ohio State'!$C$71,IF(B196="Denver",Denver!$C$71,IF(B196="Johns Hopkins",'Johns Hopkins'!$C$71,IF(B196="Mercer",Mercer!$C$71,IF(B196="Michigan",Michigan!$C$71,IF(B196="Brown",Brown!$C$71,IF(B196="Cornell",Cornell!$C$71,IF(B196="Dartmouth",Dartmouth!$C$71,IF(B196="Harvard",Harvard!$C$71,IF(B196="Pennsylvania",Pennsylvania!$C$71,IF(B196="Princeton",Princeton!$C$71,IF(B196="Yale",Yale!$C$71,IF(B196="Canisius",Canisius!$C$71,IF(B196="Jacksonville",Jacksonville!$C$71,IF(B196="Manhattan",Manhattan!$C$71,IF(B196="Marist",Marist!$C$71,IF(B196="St. Josephs",'St. Josephs'!$C$71,IF(B196="Siena",Siena!$C$71,IF(B196="VMI",VMI!$C$71,IF(B196="Bryant",Bryant!$C$71,IF(B196="Mt. St. Marys",'Mount St. Marys'!$C$71,IF(B196="Quinnipiac",Quinnipiac!$C$71,IF(B196="Robert Morris",'Robert Morris'!$C$71,IF(B196="Sacred Heart",'Sacred Heart'!$C$71,IF(B196="Wagner",Wagner!$C$71,IF(B196="Army",Army!$C$71,IF(B196="Bucknell",Bucknell!$C$71,IF(B196="Colgate",Colgate!$C$71,IF(B196="Towson",Towson!$C$71,IF(B196="Holy Cross",'Holy Cross'!$C$71,IF(B196="Lafayette",Lafayette!$C$71,IF(B196="Lehigh",Lehigh!$C$71,IF(B196="Navy",Navy!$C$71,0)))))))))))))))))))))))))))))))))))))))))))))))))))))))))))))</f>
        <v>29.018116619658691</v>
      </c>
    </row>
    <row r="197" spans="1:15">
      <c r="A197" t="s">
        <v>465</v>
      </c>
      <c r="B197" t="s">
        <v>349</v>
      </c>
      <c r="C197" t="s">
        <v>437</v>
      </c>
      <c r="D197">
        <v>7</v>
      </c>
      <c r="E197">
        <v>11</v>
      </c>
      <c r="F197">
        <v>18</v>
      </c>
      <c r="G197" s="44">
        <f t="shared" ref="G197:G205" si="18">(D197/K197)*100</f>
        <v>1.9021739130434785</v>
      </c>
      <c r="H197" s="44">
        <f t="shared" ref="H197:H205" si="19">(E197/K197)*100</f>
        <v>2.9891304347826089</v>
      </c>
      <c r="I197" s="44">
        <f t="shared" ref="I197:I205" si="20">(F197/K197)*100</f>
        <v>4.8913043478260869</v>
      </c>
      <c r="J197">
        <f t="shared" ref="J197:J205" si="21">RANK(I197, $I$5:$I$205,0)</f>
        <v>193</v>
      </c>
      <c r="K197">
        <f>IF(B197="Air Force",'Air Force'!$F$9,IF(B197="Albany",Albany!$F$9,IF(B197="Detroit",Detroit!$F$9,IF(B197="Binghamton",Binghamton!$F$9,IF(B197="Hartford",Hartford!$F$9,IF(B197="Stony Brook",'Stony Brook'!$F$9,IF(B197="UMBC",UMBC!$F$9,IF(B197="Vermont",Vermont!$F$9,IF(B197="Duke",Duke!$F$9,IF(B197="Maryland",Maryland!$F$9,IF(B197="North Carolina",'North Carolina'!$F$9,IF(B197="Virginia",Virginia!$F$9,IF(B197="Georgetown",Georgetown!$F$9,IF(B197="Notre Dame",'Notre Dame'!$F$9,IF(B197="Providence",Providence!$F$9,IF(B197="Rutgers",Rutgers!$F$9,IF(B197="St. Johns",'St. Johns'!$F$9,IF(B197="Syracuse",Syracuse!$F$9,IF(B197="Villanova",Villanova!$F$9,IF(B197="Drexel",Drexel!$F$9,IF(B197="Hofstra",Hofstra!$F$9,IF(B197="Penn State",'Penn State'!$F$9,IF(B197="Delaware",Delaware!$F$9,IF(B197="Massachusetts",Massachusetts!$F$9,IF(B197="Bellarmine",Bellarmine!$F$9,IF(B197="Fairfield",Fairfield!$F$9,IF(B197="Hobart",Hobart!$F$9,IF(B197="Loyola",Loyola!$F$9,IF(B197="Ohio State",'Ohio State'!$F$9,IF(B197="Denver",Denver!$F$9,IF(B197="Johns Hopkins",'Johns Hopkins'!$F$9,IF(B197="Mercer",Mercer!$F$9,IF(B197="Michigan",Michigan!$F$9,IF(B197="Brown",Brown!$F$9,IF(B197="Cornell",Cornell!$F$9,IF(B197="Dartmouth",Dartmouth!$F$9,IF(B197="Harvard",Harvard!$F$9,IF(B197="Pennsylvania",Pennsylvania!$F$9,IF(B197="Princeton",Princeton!$F$9,IF(B197="Yale",Yale!$F$9,IF(B197="Canisius",Canisius!$F$9,IF(B197="Jacksonville",Jacksonville!$F$9,IF(B197="Manhattan",Manhattan!$F$9,IF(B197="Marist",Marist!$F$9,IF(B197="St. Josephs",'St. Josephs'!$F$9,IF(B197="Siena",Siena!$F$9,IF(B197="VMI",VMI!$F$9,IF(B197="Bryant",Bryant!$F$9,IF(B197="Mt. St. Marys",'Mount St. Marys'!$F$9,IF(B197="Quinnipiac",Quinnipiac!$F$9,IF(B197="Robert Morris",'Robert Morris'!$F$9,IF(B197="Sacred Heart",'Sacred Heart'!$F$9,IF(B197="Wagner",Wagner!$F$9,IF(B197="Army",Army!$F$9,IF(B197="Bucknell",Bucknell!$F$9,IF(B197="Colgate",Colgate!$F$9,IF(B197="Towson",Towson!$F$9,IF(B197="Holy Cross",'Holy Cross'!$F$9,IF(B197="Lafayette",Lafayette!$F$9,IF(B197="Lehigh",Lehigh!$F$9,IF(B197="Navy",Navy!$F$9,0)))))))))))))))))))))))))))))))))))))))))))))))))))))))))))))</f>
        <v>368</v>
      </c>
      <c r="L197" s="19">
        <f t="shared" ref="L197:L205" si="22">(I197*N197)/O197</f>
        <v>5.0636798995618859</v>
      </c>
      <c r="M197">
        <f t="shared" ref="M197:M205" si="23">RANK(L197, $L$5:$L$205,0)</f>
        <v>190</v>
      </c>
      <c r="N197" s="19">
        <f>'Efficiency Adjustment'!$B$66</f>
        <v>29.429229830436125</v>
      </c>
      <c r="O197" s="19">
        <f>IF(B197="Air Force",'Air Force'!$C$71,IF(B197="Albany",Albany!$C$71,IF(B197="Detroit",Detroit!$C$71,IF(B197="Binghamton",Binghamton!$C$71,IF(B197="Hartford",Hartford!$C$71,IF(B197="Stony Brook",'Stony Brook'!$C$71,IF(B197="UMBC",UMBC!$C$71,IF(B197="Vermont",Vermont!$C$71,IF(B197="Duke",Duke!$C$71,IF(B197="Maryland",Maryland!$C$71,IF(B197="North Carolina",'North Carolina'!$C$71,IF(B197="Virginia",Virginia!$C$71,IF(B197="Georgetown",Georgetown!$C$71,IF(B197="Notre Dame",'Notre Dame'!$C$71,IF(B197="Providence",Providence!$C$71,IF(B197="Rutgers",Rutgers!$C$71,IF(B197="St. Johns",'St. Johns'!$C$71,IF(B197="Syracuse",Syracuse!$C$71,IF(B197="Villanova",Villanova!$C$71,IF(B197="Drexel",Drexel!$C$71,IF(B197="Hofstra",Hofstra!$C$71,IF(B197="Penn State",'Penn State'!$C$71,IF(B197="Delaware",Delaware!$C$71,IF(B197="Massachusetts",Massachusetts!$C$71,IF(B197="Bellarmine",Bellarmine!$C$71,IF(B197="Fairfield",Fairfield!$C$71,IF(B197="Hobart",Hobart!$C$71,IF(B197="Loyola",Loyola!$C$71,IF(B197="Ohio State",'Ohio State'!$C$71,IF(B197="Denver",Denver!$C$71,IF(B197="Johns Hopkins",'Johns Hopkins'!$C$71,IF(B197="Mercer",Mercer!$C$71,IF(B197="Michigan",Michigan!$C$71,IF(B197="Brown",Brown!$C$71,IF(B197="Cornell",Cornell!$C$71,IF(B197="Dartmouth",Dartmouth!$C$71,IF(B197="Harvard",Harvard!$C$71,IF(B197="Pennsylvania",Pennsylvania!$C$71,IF(B197="Princeton",Princeton!$C$71,IF(B197="Yale",Yale!$C$71,IF(B197="Canisius",Canisius!$C$71,IF(B197="Jacksonville",Jacksonville!$C$71,IF(B197="Manhattan",Manhattan!$C$71,IF(B197="Marist",Marist!$C$71,IF(B197="St. Josephs",'St. Josephs'!$C$71,IF(B197="Siena",Siena!$C$71,IF(B197="VMI",VMI!$C$71,IF(B197="Bryant",Bryant!$C$71,IF(B197="Mt. St. Marys",'Mount St. Marys'!$C$71,IF(B197="Quinnipiac",Quinnipiac!$C$71,IF(B197="Robert Morris",'Robert Morris'!$C$71,IF(B197="Sacred Heart",'Sacred Heart'!$C$71,IF(B197="Wagner",Wagner!$C$71,IF(B197="Army",Army!$C$71,IF(B197="Bucknell",Bucknell!$C$71,IF(B197="Colgate",Colgate!$C$71,IF(B197="Towson",Towson!$C$71,IF(B197="Holy Cross",'Holy Cross'!$C$71,IF(B197="Lafayette",Lafayette!$C$71,IF(B197="Lehigh",Lehigh!$C$71,IF(B197="Navy",Navy!$C$71,0)))))))))))))))))))))))))))))))))))))))))))))))))))))))))))))</f>
        <v>28.4274130035826</v>
      </c>
    </row>
    <row r="198" spans="1:15">
      <c r="A198" t="s">
        <v>388</v>
      </c>
      <c r="B198" t="s">
        <v>18</v>
      </c>
      <c r="C198" t="s">
        <v>436</v>
      </c>
      <c r="D198">
        <v>15</v>
      </c>
      <c r="E198">
        <v>3</v>
      </c>
      <c r="F198">
        <v>18</v>
      </c>
      <c r="G198" s="44">
        <f t="shared" si="18"/>
        <v>4.0760869565217392</v>
      </c>
      <c r="H198" s="44">
        <f t="shared" si="19"/>
        <v>0.81521739130434778</v>
      </c>
      <c r="I198" s="44">
        <f t="shared" si="20"/>
        <v>4.8913043478260869</v>
      </c>
      <c r="J198">
        <f t="shared" si="21"/>
        <v>193</v>
      </c>
      <c r="K198">
        <f>IF(B198="Air Force",'Air Force'!$F$9,IF(B198="Albany",Albany!$F$9,IF(B198="Detroit",Detroit!$F$9,IF(B198="Binghamton",Binghamton!$F$9,IF(B198="Hartford",Hartford!$F$9,IF(B198="Stony Brook",'Stony Brook'!$F$9,IF(B198="UMBC",UMBC!$F$9,IF(B198="Vermont",Vermont!$F$9,IF(B198="Duke",Duke!$F$9,IF(B198="Maryland",Maryland!$F$9,IF(B198="North Carolina",'North Carolina'!$F$9,IF(B198="Virginia",Virginia!$F$9,IF(B198="Georgetown",Georgetown!$F$9,IF(B198="Notre Dame",'Notre Dame'!$F$9,IF(B198="Providence",Providence!$F$9,IF(B198="Rutgers",Rutgers!$F$9,IF(B198="St. Johns",'St. Johns'!$F$9,IF(B198="Syracuse",Syracuse!$F$9,IF(B198="Villanova",Villanova!$F$9,IF(B198="Drexel",Drexel!$F$9,IF(B198="Hofstra",Hofstra!$F$9,IF(B198="Penn State",'Penn State'!$F$9,IF(B198="Delaware",Delaware!$F$9,IF(B198="Massachusetts",Massachusetts!$F$9,IF(B198="Bellarmine",Bellarmine!$F$9,IF(B198="Fairfield",Fairfield!$F$9,IF(B198="Hobart",Hobart!$F$9,IF(B198="Loyola",Loyola!$F$9,IF(B198="Ohio State",'Ohio State'!$F$9,IF(B198="Denver",Denver!$F$9,IF(B198="Johns Hopkins",'Johns Hopkins'!$F$9,IF(B198="Mercer",Mercer!$F$9,IF(B198="Michigan",Michigan!$F$9,IF(B198="Brown",Brown!$F$9,IF(B198="Cornell",Cornell!$F$9,IF(B198="Dartmouth",Dartmouth!$F$9,IF(B198="Harvard",Harvard!$F$9,IF(B198="Pennsylvania",Pennsylvania!$F$9,IF(B198="Princeton",Princeton!$F$9,IF(B198="Yale",Yale!$F$9,IF(B198="Canisius",Canisius!$F$9,IF(B198="Jacksonville",Jacksonville!$F$9,IF(B198="Manhattan",Manhattan!$F$9,IF(B198="Marist",Marist!$F$9,IF(B198="St. Josephs",'St. Josephs'!$F$9,IF(B198="Siena",Siena!$F$9,IF(B198="VMI",VMI!$F$9,IF(B198="Bryant",Bryant!$F$9,IF(B198="Mt. St. Marys",'Mount St. Marys'!$F$9,IF(B198="Quinnipiac",Quinnipiac!$F$9,IF(B198="Robert Morris",'Robert Morris'!$F$9,IF(B198="Sacred Heart",'Sacred Heart'!$F$9,IF(B198="Wagner",Wagner!$F$9,IF(B198="Army",Army!$F$9,IF(B198="Bucknell",Bucknell!$F$9,IF(B198="Colgate",Colgate!$F$9,IF(B198="Towson",Towson!$F$9,IF(B198="Holy Cross",'Holy Cross'!$F$9,IF(B198="Lafayette",Lafayette!$F$9,IF(B198="Lehigh",Lehigh!$F$9,IF(B198="Navy",Navy!$F$9,0)))))))))))))))))))))))))))))))))))))))))))))))))))))))))))))</f>
        <v>368</v>
      </c>
      <c r="L198" s="19">
        <f t="shared" si="22"/>
        <v>5.0196892434303448</v>
      </c>
      <c r="M198">
        <f t="shared" si="23"/>
        <v>192</v>
      </c>
      <c r="N198" s="19">
        <f>'Efficiency Adjustment'!$B$66</f>
        <v>29.429229830436125</v>
      </c>
      <c r="O198" s="19">
        <f>IF(B198="Air Force",'Air Force'!$C$71,IF(B198="Albany",Albany!$C$71,IF(B198="Detroit",Detroit!$C$71,IF(B198="Binghamton",Binghamton!$C$71,IF(B198="Hartford",Hartford!$C$71,IF(B198="Stony Brook",'Stony Brook'!$C$71,IF(B198="UMBC",UMBC!$C$71,IF(B198="Vermont",Vermont!$C$71,IF(B198="Duke",Duke!$C$71,IF(B198="Maryland",Maryland!$C$71,IF(B198="North Carolina",'North Carolina'!$C$71,IF(B198="Virginia",Virginia!$C$71,IF(B198="Georgetown",Georgetown!$C$71,IF(B198="Notre Dame",'Notre Dame'!$C$71,IF(B198="Providence",Providence!$C$71,IF(B198="Rutgers",Rutgers!$C$71,IF(B198="St. Johns",'St. Johns'!$C$71,IF(B198="Syracuse",Syracuse!$C$71,IF(B198="Villanova",Villanova!$C$71,IF(B198="Drexel",Drexel!$C$71,IF(B198="Hofstra",Hofstra!$C$71,IF(B198="Penn State",'Penn State'!$C$71,IF(B198="Delaware",Delaware!$C$71,IF(B198="Massachusetts",Massachusetts!$C$71,IF(B198="Bellarmine",Bellarmine!$C$71,IF(B198="Fairfield",Fairfield!$C$71,IF(B198="Hobart",Hobart!$C$71,IF(B198="Loyola",Loyola!$C$71,IF(B198="Ohio State",'Ohio State'!$C$71,IF(B198="Denver",Denver!$C$71,IF(B198="Johns Hopkins",'Johns Hopkins'!$C$71,IF(B198="Mercer",Mercer!$C$71,IF(B198="Michigan",Michigan!$C$71,IF(B198="Brown",Brown!$C$71,IF(B198="Cornell",Cornell!$C$71,IF(B198="Dartmouth",Dartmouth!$C$71,IF(B198="Harvard",Harvard!$C$71,IF(B198="Pennsylvania",Pennsylvania!$C$71,IF(B198="Princeton",Princeton!$C$71,IF(B198="Yale",Yale!$C$71,IF(B198="Canisius",Canisius!$C$71,IF(B198="Jacksonville",Jacksonville!$C$71,IF(B198="Manhattan",Manhattan!$C$71,IF(B198="Marist",Marist!$C$71,IF(B198="St. Josephs",'St. Josephs'!$C$71,IF(B198="Siena",Siena!$C$71,IF(B198="VMI",VMI!$C$71,IF(B198="Bryant",Bryant!$C$71,IF(B198="Mt. St. Marys",'Mount St. Marys'!$C$71,IF(B198="Quinnipiac",Quinnipiac!$C$71,IF(B198="Robert Morris",'Robert Morris'!$C$71,IF(B198="Sacred Heart",'Sacred Heart'!$C$71,IF(B198="Wagner",Wagner!$C$71,IF(B198="Army",Army!$C$71,IF(B198="Bucknell",Bucknell!$C$71,IF(B198="Colgate",Colgate!$C$71,IF(B198="Towson",Towson!$C$71,IF(B198="Holy Cross",'Holy Cross'!$C$71,IF(B198="Lafayette",Lafayette!$C$71,IF(B198="Lehigh",Lehigh!$C$71,IF(B198="Navy",Navy!$C$71,0)))))))))))))))))))))))))))))))))))))))))))))))))))))))))))))</f>
        <v>28.676540088847208</v>
      </c>
    </row>
    <row r="199" spans="1:15">
      <c r="A199" t="s">
        <v>461</v>
      </c>
      <c r="B199" t="s">
        <v>6</v>
      </c>
      <c r="C199" t="s">
        <v>436</v>
      </c>
      <c r="D199">
        <v>12</v>
      </c>
      <c r="E199">
        <v>9</v>
      </c>
      <c r="F199">
        <v>21</v>
      </c>
      <c r="G199" s="44">
        <f t="shared" si="18"/>
        <v>2.7027027027027026</v>
      </c>
      <c r="H199" s="44">
        <f t="shared" si="19"/>
        <v>2.0270270270270272</v>
      </c>
      <c r="I199" s="44">
        <f t="shared" si="20"/>
        <v>4.7297297297297298</v>
      </c>
      <c r="J199">
        <f t="shared" si="21"/>
        <v>198</v>
      </c>
      <c r="K199">
        <f>IF(B199="Air Force",'Air Force'!$F$9,IF(B199="Albany",Albany!$F$9,IF(B199="Detroit",Detroit!$F$9,IF(B199="Binghamton",Binghamton!$F$9,IF(B199="Hartford",Hartford!$F$9,IF(B199="Stony Brook",'Stony Brook'!$F$9,IF(B199="UMBC",UMBC!$F$9,IF(B199="Vermont",Vermont!$F$9,IF(B199="Duke",Duke!$F$9,IF(B199="Maryland",Maryland!$F$9,IF(B199="North Carolina",'North Carolina'!$F$9,IF(B199="Virginia",Virginia!$F$9,IF(B199="Georgetown",Georgetown!$F$9,IF(B199="Notre Dame",'Notre Dame'!$F$9,IF(B199="Providence",Providence!$F$9,IF(B199="Rutgers",Rutgers!$F$9,IF(B199="St. Johns",'St. Johns'!$F$9,IF(B199="Syracuse",Syracuse!$F$9,IF(B199="Villanova",Villanova!$F$9,IF(B199="Drexel",Drexel!$F$9,IF(B199="Hofstra",Hofstra!$F$9,IF(B199="Penn State",'Penn State'!$F$9,IF(B199="Delaware",Delaware!$F$9,IF(B199="Massachusetts",Massachusetts!$F$9,IF(B199="Bellarmine",Bellarmine!$F$9,IF(B199="Fairfield",Fairfield!$F$9,IF(B199="Hobart",Hobart!$F$9,IF(B199="Loyola",Loyola!$F$9,IF(B199="Ohio State",'Ohio State'!$F$9,IF(B199="Denver",Denver!$F$9,IF(B199="Johns Hopkins",'Johns Hopkins'!$F$9,IF(B199="Mercer",Mercer!$F$9,IF(B199="Michigan",Michigan!$F$9,IF(B199="Brown",Brown!$F$9,IF(B199="Cornell",Cornell!$F$9,IF(B199="Dartmouth",Dartmouth!$F$9,IF(B199="Harvard",Harvard!$F$9,IF(B199="Pennsylvania",Pennsylvania!$F$9,IF(B199="Princeton",Princeton!$F$9,IF(B199="Yale",Yale!$F$9,IF(B199="Canisius",Canisius!$F$9,IF(B199="Jacksonville",Jacksonville!$F$9,IF(B199="Manhattan",Manhattan!$F$9,IF(B199="Marist",Marist!$F$9,IF(B199="St. Josephs",'St. Josephs'!$F$9,IF(B199="Siena",Siena!$F$9,IF(B199="VMI",VMI!$F$9,IF(B199="Bryant",Bryant!$F$9,IF(B199="Mt. St. Marys",'Mount St. Marys'!$F$9,IF(B199="Quinnipiac",Quinnipiac!$F$9,IF(B199="Robert Morris",'Robert Morris'!$F$9,IF(B199="Sacred Heart",'Sacred Heart'!$F$9,IF(B199="Wagner",Wagner!$F$9,IF(B199="Army",Army!$F$9,IF(B199="Bucknell",Bucknell!$F$9,IF(B199="Colgate",Colgate!$F$9,IF(B199="Towson",Towson!$F$9,IF(B199="Holy Cross",'Holy Cross'!$F$9,IF(B199="Lafayette",Lafayette!$F$9,IF(B199="Lehigh",Lehigh!$F$9,IF(B199="Navy",Navy!$F$9,0)))))))))))))))))))))))))))))))))))))))))))))))))))))))))))))</f>
        <v>444</v>
      </c>
      <c r="L199" s="19">
        <f t="shared" si="22"/>
        <v>4.508805806968823</v>
      </c>
      <c r="M199">
        <f t="shared" si="23"/>
        <v>199</v>
      </c>
      <c r="N199" s="19">
        <f>'Efficiency Adjustment'!$B$66</f>
        <v>29.429229830436125</v>
      </c>
      <c r="O199" s="19">
        <f>IF(B199="Air Force",'Air Force'!$C$71,IF(B199="Albany",Albany!$C$71,IF(B199="Detroit",Detroit!$C$71,IF(B199="Binghamton",Binghamton!$C$71,IF(B199="Hartford",Hartford!$C$71,IF(B199="Stony Brook",'Stony Brook'!$C$71,IF(B199="UMBC",UMBC!$C$71,IF(B199="Vermont",Vermont!$C$71,IF(B199="Duke",Duke!$C$71,IF(B199="Maryland",Maryland!$C$71,IF(B199="North Carolina",'North Carolina'!$C$71,IF(B199="Virginia",Virginia!$C$71,IF(B199="Georgetown",Georgetown!$C$71,IF(B199="Notre Dame",'Notre Dame'!$C$71,IF(B199="Providence",Providence!$C$71,IF(B199="Rutgers",Rutgers!$C$71,IF(B199="St. Johns",'St. Johns'!$C$71,IF(B199="Syracuse",Syracuse!$C$71,IF(B199="Villanova",Villanova!$C$71,IF(B199="Drexel",Drexel!$C$71,IF(B199="Hofstra",Hofstra!$C$71,IF(B199="Penn State",'Penn State'!$C$71,IF(B199="Delaware",Delaware!$C$71,IF(B199="Massachusetts",Massachusetts!$C$71,IF(B199="Bellarmine",Bellarmine!$C$71,IF(B199="Fairfield",Fairfield!$C$71,IF(B199="Hobart",Hobart!$C$71,IF(B199="Loyola",Loyola!$C$71,IF(B199="Ohio State",'Ohio State'!$C$71,IF(B199="Denver",Denver!$C$71,IF(B199="Johns Hopkins",'Johns Hopkins'!$C$71,IF(B199="Mercer",Mercer!$C$71,IF(B199="Michigan",Michigan!$C$71,IF(B199="Brown",Brown!$C$71,IF(B199="Cornell",Cornell!$C$71,IF(B199="Dartmouth",Dartmouth!$C$71,IF(B199="Harvard",Harvard!$C$71,IF(B199="Pennsylvania",Pennsylvania!$C$71,IF(B199="Princeton",Princeton!$C$71,IF(B199="Yale",Yale!$C$71,IF(B199="Canisius",Canisius!$C$71,IF(B199="Jacksonville",Jacksonville!$C$71,IF(B199="Manhattan",Manhattan!$C$71,IF(B199="Marist",Marist!$C$71,IF(B199="St. Josephs",'St. Josephs'!$C$71,IF(B199="Siena",Siena!$C$71,IF(B199="VMI",VMI!$C$71,IF(B199="Bryant",Bryant!$C$71,IF(B199="Mt. St. Marys",'Mount St. Marys'!$C$71,IF(B199="Quinnipiac",Quinnipiac!$C$71,IF(B199="Robert Morris",'Robert Morris'!$C$71,IF(B199="Sacred Heart",'Sacred Heart'!$C$71,IF(B199="Wagner",Wagner!$C$71,IF(B199="Army",Army!$C$71,IF(B199="Bucknell",Bucknell!$C$71,IF(B199="Colgate",Colgate!$C$71,IF(B199="Towson",Towson!$C$71,IF(B199="Holy Cross",'Holy Cross'!$C$71,IF(B199="Lafayette",Lafayette!$C$71,IF(B199="Lehigh",Lehigh!$C$71,IF(B199="Navy",Navy!$C$71,0)))))))))))))))))))))))))))))))))))))))))))))))))))))))))))))</f>
        <v>30.871212735959201</v>
      </c>
    </row>
    <row r="200" spans="1:15">
      <c r="A200" t="s">
        <v>306</v>
      </c>
      <c r="B200" t="s">
        <v>13</v>
      </c>
      <c r="C200" t="s">
        <v>437</v>
      </c>
      <c r="D200">
        <v>11</v>
      </c>
      <c r="E200">
        <v>6</v>
      </c>
      <c r="F200">
        <v>17</v>
      </c>
      <c r="G200" s="44">
        <f t="shared" si="18"/>
        <v>3.1161473087818696</v>
      </c>
      <c r="H200" s="44">
        <f t="shared" si="19"/>
        <v>1.6997167138810201</v>
      </c>
      <c r="I200" s="44">
        <f t="shared" si="20"/>
        <v>4.8158640226628888</v>
      </c>
      <c r="J200">
        <f t="shared" si="21"/>
        <v>197</v>
      </c>
      <c r="K200">
        <f>IF(B200="Air Force",'Air Force'!$F$9,IF(B200="Albany",Albany!$F$9,IF(B200="Detroit",Detroit!$F$9,IF(B200="Binghamton",Binghamton!$F$9,IF(B200="Hartford",Hartford!$F$9,IF(B200="Stony Brook",'Stony Brook'!$F$9,IF(B200="UMBC",UMBC!$F$9,IF(B200="Vermont",Vermont!$F$9,IF(B200="Duke",Duke!$F$9,IF(B200="Maryland",Maryland!$F$9,IF(B200="North Carolina",'North Carolina'!$F$9,IF(B200="Virginia",Virginia!$F$9,IF(B200="Georgetown",Georgetown!$F$9,IF(B200="Notre Dame",'Notre Dame'!$F$9,IF(B200="Providence",Providence!$F$9,IF(B200="Rutgers",Rutgers!$F$9,IF(B200="St. Johns",'St. Johns'!$F$9,IF(B200="Syracuse",Syracuse!$F$9,IF(B200="Villanova",Villanova!$F$9,IF(B200="Drexel",Drexel!$F$9,IF(B200="Hofstra",Hofstra!$F$9,IF(B200="Penn State",'Penn State'!$F$9,IF(B200="Delaware",Delaware!$F$9,IF(B200="Massachusetts",Massachusetts!$F$9,IF(B200="Bellarmine",Bellarmine!$F$9,IF(B200="Fairfield",Fairfield!$F$9,IF(B200="Hobart",Hobart!$F$9,IF(B200="Loyola",Loyola!$F$9,IF(B200="Ohio State",'Ohio State'!$F$9,IF(B200="Denver",Denver!$F$9,IF(B200="Johns Hopkins",'Johns Hopkins'!$F$9,IF(B200="Mercer",Mercer!$F$9,IF(B200="Michigan",Michigan!$F$9,IF(B200="Brown",Brown!$F$9,IF(B200="Cornell",Cornell!$F$9,IF(B200="Dartmouth",Dartmouth!$F$9,IF(B200="Harvard",Harvard!$F$9,IF(B200="Pennsylvania",Pennsylvania!$F$9,IF(B200="Princeton",Princeton!$F$9,IF(B200="Yale",Yale!$F$9,IF(B200="Canisius",Canisius!$F$9,IF(B200="Jacksonville",Jacksonville!$F$9,IF(B200="Manhattan",Manhattan!$F$9,IF(B200="Marist",Marist!$F$9,IF(B200="St. Josephs",'St. Josephs'!$F$9,IF(B200="Siena",Siena!$F$9,IF(B200="VMI",VMI!$F$9,IF(B200="Bryant",Bryant!$F$9,IF(B200="Mt. St. Marys",'Mount St. Marys'!$F$9,IF(B200="Quinnipiac",Quinnipiac!$F$9,IF(B200="Robert Morris",'Robert Morris'!$F$9,IF(B200="Sacred Heart",'Sacred Heart'!$F$9,IF(B200="Wagner",Wagner!$F$9,IF(B200="Army",Army!$F$9,IF(B200="Bucknell",Bucknell!$F$9,IF(B200="Colgate",Colgate!$F$9,IF(B200="Towson",Towson!$F$9,IF(B200="Holy Cross",'Holy Cross'!$F$9,IF(B200="Lafayette",Lafayette!$F$9,IF(B200="Lehigh",Lehigh!$F$9,IF(B200="Navy",Navy!$F$9,0)))))))))))))))))))))))))))))))))))))))))))))))))))))))))))))</f>
        <v>353</v>
      </c>
      <c r="L200" s="19">
        <f t="shared" si="22"/>
        <v>4.9605962948844002</v>
      </c>
      <c r="M200">
        <f t="shared" si="23"/>
        <v>195</v>
      </c>
      <c r="N200" s="19">
        <f>'Efficiency Adjustment'!$B$66</f>
        <v>29.429229830436125</v>
      </c>
      <c r="O200" s="19">
        <f>IF(B200="Air Force",'Air Force'!$C$71,IF(B200="Albany",Albany!$C$71,IF(B200="Detroit",Detroit!$C$71,IF(B200="Binghamton",Binghamton!$C$71,IF(B200="Hartford",Hartford!$C$71,IF(B200="Stony Brook",'Stony Brook'!$C$71,IF(B200="UMBC",UMBC!$C$71,IF(B200="Vermont",Vermont!$C$71,IF(B200="Duke",Duke!$C$71,IF(B200="Maryland",Maryland!$C$71,IF(B200="North Carolina",'North Carolina'!$C$71,IF(B200="Virginia",Virginia!$C$71,IF(B200="Georgetown",Georgetown!$C$71,IF(B200="Notre Dame",'Notre Dame'!$C$71,IF(B200="Providence",Providence!$C$71,IF(B200="Rutgers",Rutgers!$C$71,IF(B200="St. Johns",'St. Johns'!$C$71,IF(B200="Syracuse",Syracuse!$C$71,IF(B200="Villanova",Villanova!$C$71,IF(B200="Drexel",Drexel!$C$71,IF(B200="Hofstra",Hofstra!$C$71,IF(B200="Penn State",'Penn State'!$C$71,IF(B200="Delaware",Delaware!$C$71,IF(B200="Massachusetts",Massachusetts!$C$71,IF(B200="Bellarmine",Bellarmine!$C$71,IF(B200="Fairfield",Fairfield!$C$71,IF(B200="Hobart",Hobart!$C$71,IF(B200="Loyola",Loyola!$C$71,IF(B200="Ohio State",'Ohio State'!$C$71,IF(B200="Denver",Denver!$C$71,IF(B200="Johns Hopkins",'Johns Hopkins'!$C$71,IF(B200="Mercer",Mercer!$C$71,IF(B200="Michigan",Michigan!$C$71,IF(B200="Brown",Brown!$C$71,IF(B200="Cornell",Cornell!$C$71,IF(B200="Dartmouth",Dartmouth!$C$71,IF(B200="Harvard",Harvard!$C$71,IF(B200="Pennsylvania",Pennsylvania!$C$71,IF(B200="Princeton",Princeton!$C$71,IF(B200="Yale",Yale!$C$71,IF(B200="Canisius",Canisius!$C$71,IF(B200="Jacksonville",Jacksonville!$C$71,IF(B200="Manhattan",Manhattan!$C$71,IF(B200="Marist",Marist!$C$71,IF(B200="St. Josephs",'St. Josephs'!$C$71,IF(B200="Siena",Siena!$C$71,IF(B200="VMI",VMI!$C$71,IF(B200="Bryant",Bryant!$C$71,IF(B200="Mt. St. Marys",'Mount St. Marys'!$C$71,IF(B200="Quinnipiac",Quinnipiac!$C$71,IF(B200="Robert Morris",'Robert Morris'!$C$71,IF(B200="Sacred Heart",'Sacred Heart'!$C$71,IF(B200="Wagner",Wagner!$C$71,IF(B200="Army",Army!$C$71,IF(B200="Bucknell",Bucknell!$C$71,IF(B200="Colgate",Colgate!$C$71,IF(B200="Towson",Towson!$C$71,IF(B200="Holy Cross",'Holy Cross'!$C$71,IF(B200="Lafayette",Lafayette!$C$71,IF(B200="Lehigh",Lehigh!$C$71,IF(B200="Navy",Navy!$C$71,0)))))))))))))))))))))))))))))))))))))))))))))))))))))))))))))</f>
        <v>28.570591261625243</v>
      </c>
    </row>
    <row r="201" spans="1:15">
      <c r="A201" t="s">
        <v>317</v>
      </c>
      <c r="B201" t="s">
        <v>0</v>
      </c>
      <c r="C201" t="s">
        <v>435</v>
      </c>
      <c r="D201">
        <v>7</v>
      </c>
      <c r="E201">
        <v>11</v>
      </c>
      <c r="F201">
        <v>18</v>
      </c>
      <c r="G201" s="44">
        <f t="shared" si="18"/>
        <v>1.9886363636363635</v>
      </c>
      <c r="H201" s="44">
        <f t="shared" si="19"/>
        <v>3.125</v>
      </c>
      <c r="I201" s="44">
        <f t="shared" si="20"/>
        <v>5.1136363636363642</v>
      </c>
      <c r="J201">
        <f t="shared" si="21"/>
        <v>188</v>
      </c>
      <c r="K201">
        <f>IF(B201="Air Force",'Air Force'!$F$9,IF(B201="Albany",Albany!$F$9,IF(B201="Detroit",Detroit!$F$9,IF(B201="Binghamton",Binghamton!$F$9,IF(B201="Hartford",Hartford!$F$9,IF(B201="Stony Brook",'Stony Brook'!$F$9,IF(B201="UMBC",UMBC!$F$9,IF(B201="Vermont",Vermont!$F$9,IF(B201="Duke",Duke!$F$9,IF(B201="Maryland",Maryland!$F$9,IF(B201="North Carolina",'North Carolina'!$F$9,IF(B201="Virginia",Virginia!$F$9,IF(B201="Georgetown",Georgetown!$F$9,IF(B201="Notre Dame",'Notre Dame'!$F$9,IF(B201="Providence",Providence!$F$9,IF(B201="Rutgers",Rutgers!$F$9,IF(B201="St. Johns",'St. Johns'!$F$9,IF(B201="Syracuse",Syracuse!$F$9,IF(B201="Villanova",Villanova!$F$9,IF(B201="Drexel",Drexel!$F$9,IF(B201="Hofstra",Hofstra!$F$9,IF(B201="Penn State",'Penn State'!$F$9,IF(B201="Delaware",Delaware!$F$9,IF(B201="Massachusetts",Massachusetts!$F$9,IF(B201="Bellarmine",Bellarmine!$F$9,IF(B201="Fairfield",Fairfield!$F$9,IF(B201="Hobart",Hobart!$F$9,IF(B201="Loyola",Loyola!$F$9,IF(B201="Ohio State",'Ohio State'!$F$9,IF(B201="Denver",Denver!$F$9,IF(B201="Johns Hopkins",'Johns Hopkins'!$F$9,IF(B201="Mercer",Mercer!$F$9,IF(B201="Michigan",Michigan!$F$9,IF(B201="Brown",Brown!$F$9,IF(B201="Cornell",Cornell!$F$9,IF(B201="Dartmouth",Dartmouth!$F$9,IF(B201="Harvard",Harvard!$F$9,IF(B201="Pennsylvania",Pennsylvania!$F$9,IF(B201="Princeton",Princeton!$F$9,IF(B201="Yale",Yale!$F$9,IF(B201="Canisius",Canisius!$F$9,IF(B201="Jacksonville",Jacksonville!$F$9,IF(B201="Manhattan",Manhattan!$F$9,IF(B201="Marist",Marist!$F$9,IF(B201="St. Josephs",'St. Josephs'!$F$9,IF(B201="Siena",Siena!$F$9,IF(B201="VMI",VMI!$F$9,IF(B201="Bryant",Bryant!$F$9,IF(B201="Mt. St. Marys",'Mount St. Marys'!$F$9,IF(B201="Quinnipiac",Quinnipiac!$F$9,IF(B201="Robert Morris",'Robert Morris'!$F$9,IF(B201="Sacred Heart",'Sacred Heart'!$F$9,IF(B201="Wagner",Wagner!$F$9,IF(B201="Army",Army!$F$9,IF(B201="Bucknell",Bucknell!$F$9,IF(B201="Colgate",Colgate!$F$9,IF(B201="Towson",Towson!$F$9,IF(B201="Holy Cross",'Holy Cross'!$F$9,IF(B201="Lafayette",Lafayette!$F$9,IF(B201="Lehigh",Lehigh!$F$9,IF(B201="Navy",Navy!$F$9,0)))))))))))))))))))))))))))))))))))))))))))))))))))))))))))))</f>
        <v>352</v>
      </c>
      <c r="L201" s="19">
        <f t="shared" si="22"/>
        <v>4.8436565612616418</v>
      </c>
      <c r="M201">
        <f t="shared" si="23"/>
        <v>197</v>
      </c>
      <c r="N201" s="19">
        <f>'Efficiency Adjustment'!$B$66</f>
        <v>29.429229830436125</v>
      </c>
      <c r="O201" s="19">
        <f>IF(B201="Air Force",'Air Force'!$C$71,IF(B201="Albany",Albany!$C$71,IF(B201="Detroit",Detroit!$C$71,IF(B201="Binghamton",Binghamton!$C$71,IF(B201="Hartford",Hartford!$C$71,IF(B201="Stony Brook",'Stony Brook'!$C$71,IF(B201="UMBC",UMBC!$C$71,IF(B201="Vermont",Vermont!$C$71,IF(B201="Duke",Duke!$C$71,IF(B201="Maryland",Maryland!$C$71,IF(B201="North Carolina",'North Carolina'!$C$71,IF(B201="Virginia",Virginia!$C$71,IF(B201="Georgetown",Georgetown!$C$71,IF(B201="Notre Dame",'Notre Dame'!$C$71,IF(B201="Providence",Providence!$C$71,IF(B201="Rutgers",Rutgers!$C$71,IF(B201="St. Johns",'St. Johns'!$C$71,IF(B201="Syracuse",Syracuse!$C$71,IF(B201="Villanova",Villanova!$C$71,IF(B201="Drexel",Drexel!$C$71,IF(B201="Hofstra",Hofstra!$C$71,IF(B201="Penn State",'Penn State'!$C$71,IF(B201="Delaware",Delaware!$C$71,IF(B201="Massachusetts",Massachusetts!$C$71,IF(B201="Bellarmine",Bellarmine!$C$71,IF(B201="Fairfield",Fairfield!$C$71,IF(B201="Hobart",Hobart!$C$71,IF(B201="Loyola",Loyola!$C$71,IF(B201="Ohio State",'Ohio State'!$C$71,IF(B201="Denver",Denver!$C$71,IF(B201="Johns Hopkins",'Johns Hopkins'!$C$71,IF(B201="Mercer",Mercer!$C$71,IF(B201="Michigan",Michigan!$C$71,IF(B201="Brown",Brown!$C$71,IF(B201="Cornell",Cornell!$C$71,IF(B201="Dartmouth",Dartmouth!$C$71,IF(B201="Harvard",Harvard!$C$71,IF(B201="Pennsylvania",Pennsylvania!$C$71,IF(B201="Princeton",Princeton!$C$71,IF(B201="Yale",Yale!$C$71,IF(B201="Canisius",Canisius!$C$71,IF(B201="Jacksonville",Jacksonville!$C$71,IF(B201="Manhattan",Manhattan!$C$71,IF(B201="Marist",Marist!$C$71,IF(B201="St. Josephs",'St. Josephs'!$C$71,IF(B201="Siena",Siena!$C$71,IF(B201="VMI",VMI!$C$71,IF(B201="Bryant",Bryant!$C$71,IF(B201="Mt. St. Marys",'Mount St. Marys'!$C$71,IF(B201="Quinnipiac",Quinnipiac!$C$71,IF(B201="Robert Morris",'Robert Morris'!$C$71,IF(B201="Sacred Heart",'Sacred Heart'!$C$71,IF(B201="Wagner",Wagner!$C$71,IF(B201="Army",Army!$C$71,IF(B201="Bucknell",Bucknell!$C$71,IF(B201="Colgate",Colgate!$C$71,IF(B201="Towson",Towson!$C$71,IF(B201="Holy Cross",'Holy Cross'!$C$71,IF(B201="Lafayette",Lafayette!$C$71,IF(B201="Lehigh",Lehigh!$C$71,IF(B201="Navy",Navy!$C$71,0)))))))))))))))))))))))))))))))))))))))))))))))))))))))))))))</f>
        <v>31.069580989353121</v>
      </c>
    </row>
    <row r="202" spans="1:15">
      <c r="A202" t="s">
        <v>290</v>
      </c>
      <c r="B202" t="s">
        <v>14</v>
      </c>
      <c r="C202" t="s">
        <v>436</v>
      </c>
      <c r="D202">
        <v>15</v>
      </c>
      <c r="E202">
        <v>6</v>
      </c>
      <c r="F202">
        <v>21</v>
      </c>
      <c r="G202" s="44">
        <f t="shared" si="18"/>
        <v>3.6231884057971016</v>
      </c>
      <c r="H202" s="44">
        <f t="shared" si="19"/>
        <v>1.4492753623188406</v>
      </c>
      <c r="I202" s="44">
        <f t="shared" si="20"/>
        <v>5.0724637681159424</v>
      </c>
      <c r="J202">
        <f t="shared" si="21"/>
        <v>191</v>
      </c>
      <c r="K202">
        <f>IF(B202="Air Force",'Air Force'!$F$9,IF(B202="Albany",Albany!$F$9,IF(B202="Detroit",Detroit!$F$9,IF(B202="Binghamton",Binghamton!$F$9,IF(B202="Hartford",Hartford!$F$9,IF(B202="Stony Brook",'Stony Brook'!$F$9,IF(B202="UMBC",UMBC!$F$9,IF(B202="Vermont",Vermont!$F$9,IF(B202="Duke",Duke!$F$9,IF(B202="Maryland",Maryland!$F$9,IF(B202="North Carolina",'North Carolina'!$F$9,IF(B202="Virginia",Virginia!$F$9,IF(B202="Georgetown",Georgetown!$F$9,IF(B202="Notre Dame",'Notre Dame'!$F$9,IF(B202="Providence",Providence!$F$9,IF(B202="Rutgers",Rutgers!$F$9,IF(B202="St. Johns",'St. Johns'!$F$9,IF(B202="Syracuse",Syracuse!$F$9,IF(B202="Villanova",Villanova!$F$9,IF(B202="Drexel",Drexel!$F$9,IF(B202="Hofstra",Hofstra!$F$9,IF(B202="Penn State",'Penn State'!$F$9,IF(B202="Delaware",Delaware!$F$9,IF(B202="Massachusetts",Massachusetts!$F$9,IF(B202="Bellarmine",Bellarmine!$F$9,IF(B202="Fairfield",Fairfield!$F$9,IF(B202="Hobart",Hobart!$F$9,IF(B202="Loyola",Loyola!$F$9,IF(B202="Ohio State",'Ohio State'!$F$9,IF(B202="Denver",Denver!$F$9,IF(B202="Johns Hopkins",'Johns Hopkins'!$F$9,IF(B202="Mercer",Mercer!$F$9,IF(B202="Michigan",Michigan!$F$9,IF(B202="Brown",Brown!$F$9,IF(B202="Cornell",Cornell!$F$9,IF(B202="Dartmouth",Dartmouth!$F$9,IF(B202="Harvard",Harvard!$F$9,IF(B202="Pennsylvania",Pennsylvania!$F$9,IF(B202="Princeton",Princeton!$F$9,IF(B202="Yale",Yale!$F$9,IF(B202="Canisius",Canisius!$F$9,IF(B202="Jacksonville",Jacksonville!$F$9,IF(B202="Manhattan",Manhattan!$F$9,IF(B202="Marist",Marist!$F$9,IF(B202="St. Josephs",'St. Josephs'!$F$9,IF(B202="Siena",Siena!$F$9,IF(B202="VMI",VMI!$F$9,IF(B202="Bryant",Bryant!$F$9,IF(B202="Mt. St. Marys",'Mount St. Marys'!$F$9,IF(B202="Quinnipiac",Quinnipiac!$F$9,IF(B202="Robert Morris",'Robert Morris'!$F$9,IF(B202="Sacred Heart",'Sacred Heart'!$F$9,IF(B202="Wagner",Wagner!$F$9,IF(B202="Army",Army!$F$9,IF(B202="Bucknell",Bucknell!$F$9,IF(B202="Colgate",Colgate!$F$9,IF(B202="Towson",Towson!$F$9,IF(B202="Holy Cross",'Holy Cross'!$F$9,IF(B202="Lafayette",Lafayette!$F$9,IF(B202="Lehigh",Lehigh!$F$9,IF(B202="Navy",Navy!$F$9,0)))))))))))))))))))))))))))))))))))))))))))))))))))))))))))))</f>
        <v>414</v>
      </c>
      <c r="L202" s="19">
        <f t="shared" si="22"/>
        <v>4.8456367550090338</v>
      </c>
      <c r="M202">
        <f t="shared" si="23"/>
        <v>196</v>
      </c>
      <c r="N202" s="19">
        <f>'Efficiency Adjustment'!$B$66</f>
        <v>29.429229830436125</v>
      </c>
      <c r="O202" s="19">
        <f>IF(B202="Air Force",'Air Force'!$C$71,IF(B202="Albany",Albany!$C$71,IF(B202="Detroit",Detroit!$C$71,IF(B202="Binghamton",Binghamton!$C$71,IF(B202="Hartford",Hartford!$C$71,IF(B202="Stony Brook",'Stony Brook'!$C$71,IF(B202="UMBC",UMBC!$C$71,IF(B202="Vermont",Vermont!$C$71,IF(B202="Duke",Duke!$C$71,IF(B202="Maryland",Maryland!$C$71,IF(B202="North Carolina",'North Carolina'!$C$71,IF(B202="Virginia",Virginia!$C$71,IF(B202="Georgetown",Georgetown!$C$71,IF(B202="Notre Dame",'Notre Dame'!$C$71,IF(B202="Providence",Providence!$C$71,IF(B202="Rutgers",Rutgers!$C$71,IF(B202="St. Johns",'St. Johns'!$C$71,IF(B202="Syracuse",Syracuse!$C$71,IF(B202="Villanova",Villanova!$C$71,IF(B202="Drexel",Drexel!$C$71,IF(B202="Hofstra",Hofstra!$C$71,IF(B202="Penn State",'Penn State'!$C$71,IF(B202="Delaware",Delaware!$C$71,IF(B202="Massachusetts",Massachusetts!$C$71,IF(B202="Bellarmine",Bellarmine!$C$71,IF(B202="Fairfield",Fairfield!$C$71,IF(B202="Hobart",Hobart!$C$71,IF(B202="Loyola",Loyola!$C$71,IF(B202="Ohio State",'Ohio State'!$C$71,IF(B202="Denver",Denver!$C$71,IF(B202="Johns Hopkins",'Johns Hopkins'!$C$71,IF(B202="Mercer",Mercer!$C$71,IF(B202="Michigan",Michigan!$C$71,IF(B202="Brown",Brown!$C$71,IF(B202="Cornell",Cornell!$C$71,IF(B202="Dartmouth",Dartmouth!$C$71,IF(B202="Harvard",Harvard!$C$71,IF(B202="Pennsylvania",Pennsylvania!$C$71,IF(B202="Princeton",Princeton!$C$71,IF(B202="Yale",Yale!$C$71,IF(B202="Canisius",Canisius!$C$71,IF(B202="Jacksonville",Jacksonville!$C$71,IF(B202="Manhattan",Manhattan!$C$71,IF(B202="Marist",Marist!$C$71,IF(B202="St. Josephs",'St. Josephs'!$C$71,IF(B202="Siena",Siena!$C$71,IF(B202="VMI",VMI!$C$71,IF(B202="Bryant",Bryant!$C$71,IF(B202="Mt. St. Marys",'Mount St. Marys'!$C$71,IF(B202="Quinnipiac",Quinnipiac!$C$71,IF(B202="Robert Morris",'Robert Morris'!$C$71,IF(B202="Sacred Heart",'Sacred Heart'!$C$71,IF(B202="Wagner",Wagner!$C$71,IF(B202="Army",Army!$C$71,IF(B202="Bucknell",Bucknell!$C$71,IF(B202="Colgate",Colgate!$C$71,IF(B202="Towson",Towson!$C$71,IF(B202="Holy Cross",'Holy Cross'!$C$71,IF(B202="Lafayette",Lafayette!$C$71,IF(B202="Lehigh",Lehigh!$C$71,IF(B202="Navy",Navy!$C$71,0)))))))))))))))))))))))))))))))))))))))))))))))))))))))))))))</f>
        <v>30.806828820615099</v>
      </c>
    </row>
    <row r="203" spans="1:15">
      <c r="A203" t="s">
        <v>423</v>
      </c>
      <c r="B203" t="s">
        <v>46</v>
      </c>
      <c r="C203" t="s">
        <v>435</v>
      </c>
      <c r="D203">
        <v>0</v>
      </c>
      <c r="E203">
        <v>17</v>
      </c>
      <c r="F203">
        <v>17</v>
      </c>
      <c r="G203" s="44">
        <f t="shared" si="18"/>
        <v>0</v>
      </c>
      <c r="H203" s="44">
        <f t="shared" si="19"/>
        <v>4.6448087431693992</v>
      </c>
      <c r="I203" s="44">
        <f t="shared" si="20"/>
        <v>4.6448087431693992</v>
      </c>
      <c r="J203">
        <f t="shared" si="21"/>
        <v>199</v>
      </c>
      <c r="K203">
        <f>IF(B203="Air Force",'Air Force'!$F$9,IF(B203="Albany",Albany!$F$9,IF(B203="Detroit",Detroit!$F$9,IF(B203="Binghamton",Binghamton!$F$9,IF(B203="Hartford",Hartford!$F$9,IF(B203="Stony Brook",'Stony Brook'!$F$9,IF(B203="UMBC",UMBC!$F$9,IF(B203="Vermont",Vermont!$F$9,IF(B203="Duke",Duke!$F$9,IF(B203="Maryland",Maryland!$F$9,IF(B203="North Carolina",'North Carolina'!$F$9,IF(B203="Virginia",Virginia!$F$9,IF(B203="Georgetown",Georgetown!$F$9,IF(B203="Notre Dame",'Notre Dame'!$F$9,IF(B203="Providence",Providence!$F$9,IF(B203="Rutgers",Rutgers!$F$9,IF(B203="St. Johns",'St. Johns'!$F$9,IF(B203="Syracuse",Syracuse!$F$9,IF(B203="Villanova",Villanova!$F$9,IF(B203="Drexel",Drexel!$F$9,IF(B203="Hofstra",Hofstra!$F$9,IF(B203="Penn State",'Penn State'!$F$9,IF(B203="Delaware",Delaware!$F$9,IF(B203="Massachusetts",Massachusetts!$F$9,IF(B203="Bellarmine",Bellarmine!$F$9,IF(B203="Fairfield",Fairfield!$F$9,IF(B203="Hobart",Hobart!$F$9,IF(B203="Loyola",Loyola!$F$9,IF(B203="Ohio State",'Ohio State'!$F$9,IF(B203="Denver",Denver!$F$9,IF(B203="Johns Hopkins",'Johns Hopkins'!$F$9,IF(B203="Mercer",Mercer!$F$9,IF(B203="Michigan",Michigan!$F$9,IF(B203="Brown",Brown!$F$9,IF(B203="Cornell",Cornell!$F$9,IF(B203="Dartmouth",Dartmouth!$F$9,IF(B203="Harvard",Harvard!$F$9,IF(B203="Pennsylvania",Pennsylvania!$F$9,IF(B203="Princeton",Princeton!$F$9,IF(B203="Yale",Yale!$F$9,IF(B203="Canisius",Canisius!$F$9,IF(B203="Jacksonville",Jacksonville!$F$9,IF(B203="Manhattan",Manhattan!$F$9,IF(B203="Marist",Marist!$F$9,IF(B203="St. Josephs",'St. Josephs'!$F$9,IF(B203="Siena",Siena!$F$9,IF(B203="VMI",VMI!$F$9,IF(B203="Bryant",Bryant!$F$9,IF(B203="Mt. St. Marys",'Mount St. Marys'!$F$9,IF(B203="Quinnipiac",Quinnipiac!$F$9,IF(B203="Robert Morris",'Robert Morris'!$F$9,IF(B203="Sacred Heart",'Sacred Heart'!$F$9,IF(B203="Wagner",Wagner!$F$9,IF(B203="Army",Army!$F$9,IF(B203="Bucknell",Bucknell!$F$9,IF(B203="Colgate",Colgate!$F$9,IF(B203="Towson",Towson!$F$9,IF(B203="Holy Cross",'Holy Cross'!$F$9,IF(B203="Lafayette",Lafayette!$F$9,IF(B203="Lehigh",Lehigh!$F$9,IF(B203="Navy",Navy!$F$9,0)))))))))))))))))))))))))))))))))))))))))))))))))))))))))))))</f>
        <v>366</v>
      </c>
      <c r="L203" s="19">
        <f t="shared" si="22"/>
        <v>4.5293652172924688</v>
      </c>
      <c r="M203">
        <f t="shared" si="23"/>
        <v>198</v>
      </c>
      <c r="N203" s="19">
        <f>'Efficiency Adjustment'!$B$66</f>
        <v>29.429229830436125</v>
      </c>
      <c r="O203" s="19">
        <f>IF(B203="Air Force",'Air Force'!$C$71,IF(B203="Albany",Albany!$C$71,IF(B203="Detroit",Detroit!$C$71,IF(B203="Binghamton",Binghamton!$C$71,IF(B203="Hartford",Hartford!$C$71,IF(B203="Stony Brook",'Stony Brook'!$C$71,IF(B203="UMBC",UMBC!$C$71,IF(B203="Vermont",Vermont!$C$71,IF(B203="Duke",Duke!$C$71,IF(B203="Maryland",Maryland!$C$71,IF(B203="North Carolina",'North Carolina'!$C$71,IF(B203="Virginia",Virginia!$C$71,IF(B203="Georgetown",Georgetown!$C$71,IF(B203="Notre Dame",'Notre Dame'!$C$71,IF(B203="Providence",Providence!$C$71,IF(B203="Rutgers",Rutgers!$C$71,IF(B203="St. Johns",'St. Johns'!$C$71,IF(B203="Syracuse",Syracuse!$C$71,IF(B203="Villanova",Villanova!$C$71,IF(B203="Drexel",Drexel!$C$71,IF(B203="Hofstra",Hofstra!$C$71,IF(B203="Penn State",'Penn State'!$C$71,IF(B203="Delaware",Delaware!$C$71,IF(B203="Massachusetts",Massachusetts!$C$71,IF(B203="Bellarmine",Bellarmine!$C$71,IF(B203="Fairfield",Fairfield!$C$71,IF(B203="Hobart",Hobart!$C$71,IF(B203="Loyola",Loyola!$C$71,IF(B203="Ohio State",'Ohio State'!$C$71,IF(B203="Denver",Denver!$C$71,IF(B203="Johns Hopkins",'Johns Hopkins'!$C$71,IF(B203="Mercer",Mercer!$C$71,IF(B203="Michigan",Michigan!$C$71,IF(B203="Brown",Brown!$C$71,IF(B203="Cornell",Cornell!$C$71,IF(B203="Dartmouth",Dartmouth!$C$71,IF(B203="Harvard",Harvard!$C$71,IF(B203="Pennsylvania",Pennsylvania!$C$71,IF(B203="Princeton",Princeton!$C$71,IF(B203="Yale",Yale!$C$71,IF(B203="Canisius",Canisius!$C$71,IF(B203="Jacksonville",Jacksonville!$C$71,IF(B203="Manhattan",Manhattan!$C$71,IF(B203="Marist",Marist!$C$71,IF(B203="St. Josephs",'St. Josephs'!$C$71,IF(B203="Siena",Siena!$C$71,IF(B203="VMI",VMI!$C$71,IF(B203="Bryant",Bryant!$C$71,IF(B203="Mt. St. Marys",'Mount St. Marys'!$C$71,IF(B203="Quinnipiac",Quinnipiac!$C$71,IF(B203="Robert Morris",'Robert Morris'!$C$71,IF(B203="Sacred Heart",'Sacred Heart'!$C$71,IF(B203="Wagner",Wagner!$C$71,IF(B203="Army",Army!$C$71,IF(B203="Bucknell",Bucknell!$C$71,IF(B203="Colgate",Colgate!$C$71,IF(B203="Towson",Towson!$C$71,IF(B203="Holy Cross",'Holy Cross'!$C$71,IF(B203="Lafayette",Lafayette!$C$71,IF(B203="Lehigh",Lehigh!$C$71,IF(B203="Navy",Navy!$C$71,0)))))))))))))))))))))))))))))))))))))))))))))))))))))))))))))</f>
        <v>30.179315966678182</v>
      </c>
    </row>
    <row r="204" spans="1:15">
      <c r="A204" t="s">
        <v>478</v>
      </c>
      <c r="B204" t="s">
        <v>29</v>
      </c>
      <c r="C204" t="s">
        <v>437</v>
      </c>
      <c r="D204">
        <v>15</v>
      </c>
      <c r="E204">
        <v>2</v>
      </c>
      <c r="F204">
        <v>17</v>
      </c>
      <c r="G204" s="44">
        <f t="shared" si="18"/>
        <v>4.0871934604904636</v>
      </c>
      <c r="H204" s="44">
        <f t="shared" si="19"/>
        <v>0.54495912806539504</v>
      </c>
      <c r="I204" s="44">
        <f t="shared" si="20"/>
        <v>4.6321525885558579</v>
      </c>
      <c r="J204">
        <f t="shared" si="21"/>
        <v>200</v>
      </c>
      <c r="K204">
        <f>IF(B204="Air Force",'Air Force'!$F$9,IF(B204="Albany",Albany!$F$9,IF(B204="Detroit",Detroit!$F$9,IF(B204="Binghamton",Binghamton!$F$9,IF(B204="Hartford",Hartford!$F$9,IF(B204="Stony Brook",'Stony Brook'!$F$9,IF(B204="UMBC",UMBC!$F$9,IF(B204="Vermont",Vermont!$F$9,IF(B204="Duke",Duke!$F$9,IF(B204="Maryland",Maryland!$F$9,IF(B204="North Carolina",'North Carolina'!$F$9,IF(B204="Virginia",Virginia!$F$9,IF(B204="Georgetown",Georgetown!$F$9,IF(B204="Notre Dame",'Notre Dame'!$F$9,IF(B204="Providence",Providence!$F$9,IF(B204="Rutgers",Rutgers!$F$9,IF(B204="St. Johns",'St. Johns'!$F$9,IF(B204="Syracuse",Syracuse!$F$9,IF(B204="Villanova",Villanova!$F$9,IF(B204="Drexel",Drexel!$F$9,IF(B204="Hofstra",Hofstra!$F$9,IF(B204="Penn State",'Penn State'!$F$9,IF(B204="Delaware",Delaware!$F$9,IF(B204="Massachusetts",Massachusetts!$F$9,IF(B204="Bellarmine",Bellarmine!$F$9,IF(B204="Fairfield",Fairfield!$F$9,IF(B204="Hobart",Hobart!$F$9,IF(B204="Loyola",Loyola!$F$9,IF(B204="Ohio State",'Ohio State'!$F$9,IF(B204="Denver",Denver!$F$9,IF(B204="Johns Hopkins",'Johns Hopkins'!$F$9,IF(B204="Mercer",Mercer!$F$9,IF(B204="Michigan",Michigan!$F$9,IF(B204="Brown",Brown!$F$9,IF(B204="Cornell",Cornell!$F$9,IF(B204="Dartmouth",Dartmouth!$F$9,IF(B204="Harvard",Harvard!$F$9,IF(B204="Pennsylvania",Pennsylvania!$F$9,IF(B204="Princeton",Princeton!$F$9,IF(B204="Yale",Yale!$F$9,IF(B204="Canisius",Canisius!$F$9,IF(B204="Jacksonville",Jacksonville!$F$9,IF(B204="Manhattan",Manhattan!$F$9,IF(B204="Marist",Marist!$F$9,IF(B204="St. Josephs",'St. Josephs'!$F$9,IF(B204="Siena",Siena!$F$9,IF(B204="VMI",VMI!$F$9,IF(B204="Bryant",Bryant!$F$9,IF(B204="Mt. St. Marys",'Mount St. Marys'!$F$9,IF(B204="Quinnipiac",Quinnipiac!$F$9,IF(B204="Robert Morris",'Robert Morris'!$F$9,IF(B204="Sacred Heart",'Sacred Heart'!$F$9,IF(B204="Wagner",Wagner!$F$9,IF(B204="Army",Army!$F$9,IF(B204="Bucknell",Bucknell!$F$9,IF(B204="Colgate",Colgate!$F$9,IF(B204="Towson",Towson!$F$9,IF(B204="Holy Cross",'Holy Cross'!$F$9,IF(B204="Lafayette",Lafayette!$F$9,IF(B204="Lehigh",Lehigh!$F$9,IF(B204="Navy",Navy!$F$9,0)))))))))))))))))))))))))))))))))))))))))))))))))))))))))))))</f>
        <v>367</v>
      </c>
      <c r="L204" s="19">
        <f t="shared" si="22"/>
        <v>4.4631991089862177</v>
      </c>
      <c r="M204">
        <f t="shared" si="23"/>
        <v>200</v>
      </c>
      <c r="N204" s="19">
        <f>'Efficiency Adjustment'!$B$66</f>
        <v>29.429229830436125</v>
      </c>
      <c r="O204" s="19">
        <f>IF(B204="Air Force",'Air Force'!$C$71,IF(B204="Albany",Albany!$C$71,IF(B204="Detroit",Detroit!$C$71,IF(B204="Binghamton",Binghamton!$C$71,IF(B204="Hartford",Hartford!$C$71,IF(B204="Stony Brook",'Stony Brook'!$C$71,IF(B204="UMBC",UMBC!$C$71,IF(B204="Vermont",Vermont!$C$71,IF(B204="Duke",Duke!$C$71,IF(B204="Maryland",Maryland!$C$71,IF(B204="North Carolina",'North Carolina'!$C$71,IF(B204="Virginia",Virginia!$C$71,IF(B204="Georgetown",Georgetown!$C$71,IF(B204="Notre Dame",'Notre Dame'!$C$71,IF(B204="Providence",Providence!$C$71,IF(B204="Rutgers",Rutgers!$C$71,IF(B204="St. Johns",'St. Johns'!$C$71,IF(B204="Syracuse",Syracuse!$C$71,IF(B204="Villanova",Villanova!$C$71,IF(B204="Drexel",Drexel!$C$71,IF(B204="Hofstra",Hofstra!$C$71,IF(B204="Penn State",'Penn State'!$C$71,IF(B204="Delaware",Delaware!$C$71,IF(B204="Massachusetts",Massachusetts!$C$71,IF(B204="Bellarmine",Bellarmine!$C$71,IF(B204="Fairfield",Fairfield!$C$71,IF(B204="Hobart",Hobart!$C$71,IF(B204="Loyola",Loyola!$C$71,IF(B204="Ohio State",'Ohio State'!$C$71,IF(B204="Denver",Denver!$C$71,IF(B204="Johns Hopkins",'Johns Hopkins'!$C$71,IF(B204="Mercer",Mercer!$C$71,IF(B204="Michigan",Michigan!$C$71,IF(B204="Brown",Brown!$C$71,IF(B204="Cornell",Cornell!$C$71,IF(B204="Dartmouth",Dartmouth!$C$71,IF(B204="Harvard",Harvard!$C$71,IF(B204="Pennsylvania",Pennsylvania!$C$71,IF(B204="Princeton",Princeton!$C$71,IF(B204="Yale",Yale!$C$71,IF(B204="Canisius",Canisius!$C$71,IF(B204="Jacksonville",Jacksonville!$C$71,IF(B204="Manhattan",Manhattan!$C$71,IF(B204="Marist",Marist!$C$71,IF(B204="St. Josephs",'St. Josephs'!$C$71,IF(B204="Siena",Siena!$C$71,IF(B204="VMI",VMI!$C$71,IF(B204="Bryant",Bryant!$C$71,IF(B204="Mt. St. Marys",'Mount St. Marys'!$C$71,IF(B204="Quinnipiac",Quinnipiac!$C$71,IF(B204="Robert Morris",'Robert Morris'!$C$71,IF(B204="Sacred Heart",'Sacred Heart'!$C$71,IF(B204="Wagner",Wagner!$C$71,IF(B204="Army",Army!$C$71,IF(B204="Bucknell",Bucknell!$C$71,IF(B204="Colgate",Colgate!$C$71,IF(B204="Towson",Towson!$C$71,IF(B204="Holy Cross",'Holy Cross'!$C$71,IF(B204="Lafayette",Lafayette!$C$71,IF(B204="Lehigh",Lehigh!$C$71,IF(B204="Navy",Navy!$C$71,0)))))))))))))))))))))))))))))))))))))))))))))))))))))))))))))</f>
        <v>30.543267241605133</v>
      </c>
    </row>
    <row r="205" spans="1:15">
      <c r="A205" t="s">
        <v>481</v>
      </c>
      <c r="B205" t="s">
        <v>59</v>
      </c>
      <c r="C205" t="s">
        <v>437</v>
      </c>
      <c r="D205">
        <v>13</v>
      </c>
      <c r="E205">
        <v>1</v>
      </c>
      <c r="F205">
        <v>14</v>
      </c>
      <c r="G205" s="44">
        <f t="shared" si="18"/>
        <v>3.8805970149253728</v>
      </c>
      <c r="H205" s="44">
        <f t="shared" si="19"/>
        <v>0.29850746268656719</v>
      </c>
      <c r="I205" s="44">
        <f t="shared" si="20"/>
        <v>4.1791044776119408</v>
      </c>
      <c r="J205">
        <f t="shared" si="21"/>
        <v>201</v>
      </c>
      <c r="K205">
        <f>IF(B205="Air Force",'Air Force'!$F$9,IF(B205="Albany",Albany!$F$9,IF(B205="Detroit",Detroit!$F$9,IF(B205="Binghamton",Binghamton!$F$9,IF(B205="Hartford",Hartford!$F$9,IF(B205="Stony Brook",'Stony Brook'!$F$9,IF(B205="UMBC",UMBC!$F$9,IF(B205="Vermont",Vermont!$F$9,IF(B205="Duke",Duke!$F$9,IF(B205="Maryland",Maryland!$F$9,IF(B205="North Carolina",'North Carolina'!$F$9,IF(B205="Virginia",Virginia!$F$9,IF(B205="Georgetown",Georgetown!$F$9,IF(B205="Notre Dame",'Notre Dame'!$F$9,IF(B205="Providence",Providence!$F$9,IF(B205="Rutgers",Rutgers!$F$9,IF(B205="St. Johns",'St. Johns'!$F$9,IF(B205="Syracuse",Syracuse!$F$9,IF(B205="Villanova",Villanova!$F$9,IF(B205="Drexel",Drexel!$F$9,IF(B205="Hofstra",Hofstra!$F$9,IF(B205="Penn State",'Penn State'!$F$9,IF(B205="Delaware",Delaware!$F$9,IF(B205="Massachusetts",Massachusetts!$F$9,IF(B205="Bellarmine",Bellarmine!$F$9,IF(B205="Fairfield",Fairfield!$F$9,IF(B205="Hobart",Hobart!$F$9,IF(B205="Loyola",Loyola!$F$9,IF(B205="Ohio State",'Ohio State'!$F$9,IF(B205="Denver",Denver!$F$9,IF(B205="Johns Hopkins",'Johns Hopkins'!$F$9,IF(B205="Mercer",Mercer!$F$9,IF(B205="Michigan",Michigan!$F$9,IF(B205="Brown",Brown!$F$9,IF(B205="Cornell",Cornell!$F$9,IF(B205="Dartmouth",Dartmouth!$F$9,IF(B205="Harvard",Harvard!$F$9,IF(B205="Pennsylvania",Pennsylvania!$F$9,IF(B205="Princeton",Princeton!$F$9,IF(B205="Yale",Yale!$F$9,IF(B205="Canisius",Canisius!$F$9,IF(B205="Jacksonville",Jacksonville!$F$9,IF(B205="Manhattan",Manhattan!$F$9,IF(B205="Marist",Marist!$F$9,IF(B205="St. Josephs",'St. Josephs'!$F$9,IF(B205="Siena",Siena!$F$9,IF(B205="VMI",VMI!$F$9,IF(B205="Bryant",Bryant!$F$9,IF(B205="Mt. St. Marys",'Mount St. Marys'!$F$9,IF(B205="Quinnipiac",Quinnipiac!$F$9,IF(B205="Robert Morris",'Robert Morris'!$F$9,IF(B205="Sacred Heart",'Sacred Heart'!$F$9,IF(B205="Wagner",Wagner!$F$9,IF(B205="Army",Army!$F$9,IF(B205="Bucknell",Bucknell!$F$9,IF(B205="Colgate",Colgate!$F$9,IF(B205="Towson",Towson!$F$9,IF(B205="Holy Cross",'Holy Cross'!$F$9,IF(B205="Lafayette",Lafayette!$F$9,IF(B205="Lehigh",Lehigh!$F$9,IF(B205="Navy",Navy!$F$9,0)))))))))))))))))))))))))))))))))))))))))))))))))))))))))))))</f>
        <v>335</v>
      </c>
      <c r="L205" s="19">
        <f t="shared" si="22"/>
        <v>4.3254543953458136</v>
      </c>
      <c r="M205">
        <f t="shared" si="23"/>
        <v>201</v>
      </c>
      <c r="N205" s="19">
        <f>'Efficiency Adjustment'!$B$66</f>
        <v>29.429229830436125</v>
      </c>
      <c r="O205" s="19">
        <f>IF(B205="Air Force",'Air Force'!$C$71,IF(B205="Albany",Albany!$C$71,IF(B205="Detroit",Detroit!$C$71,IF(B205="Binghamton",Binghamton!$C$71,IF(B205="Hartford",Hartford!$C$71,IF(B205="Stony Brook",'Stony Brook'!$C$71,IF(B205="UMBC",UMBC!$C$71,IF(B205="Vermont",Vermont!$C$71,IF(B205="Duke",Duke!$C$71,IF(B205="Maryland",Maryland!$C$71,IF(B205="North Carolina",'North Carolina'!$C$71,IF(B205="Virginia",Virginia!$C$71,IF(B205="Georgetown",Georgetown!$C$71,IF(B205="Notre Dame",'Notre Dame'!$C$71,IF(B205="Providence",Providence!$C$71,IF(B205="Rutgers",Rutgers!$C$71,IF(B205="St. Johns",'St. Johns'!$C$71,IF(B205="Syracuse",Syracuse!$C$71,IF(B205="Villanova",Villanova!$C$71,IF(B205="Drexel",Drexel!$C$71,IF(B205="Hofstra",Hofstra!$C$71,IF(B205="Penn State",'Penn State'!$C$71,IF(B205="Delaware",Delaware!$C$71,IF(B205="Massachusetts",Massachusetts!$C$71,IF(B205="Bellarmine",Bellarmine!$C$71,IF(B205="Fairfield",Fairfield!$C$71,IF(B205="Hobart",Hobart!$C$71,IF(B205="Loyola",Loyola!$C$71,IF(B205="Ohio State",'Ohio State'!$C$71,IF(B205="Denver",Denver!$C$71,IF(B205="Johns Hopkins",'Johns Hopkins'!$C$71,IF(B205="Mercer",Mercer!$C$71,IF(B205="Michigan",Michigan!$C$71,IF(B205="Brown",Brown!$C$71,IF(B205="Cornell",Cornell!$C$71,IF(B205="Dartmouth",Dartmouth!$C$71,IF(B205="Harvard",Harvard!$C$71,IF(B205="Pennsylvania",Pennsylvania!$C$71,IF(B205="Princeton",Princeton!$C$71,IF(B205="Yale",Yale!$C$71,IF(B205="Canisius",Canisius!$C$71,IF(B205="Jacksonville",Jacksonville!$C$71,IF(B205="Manhattan",Manhattan!$C$71,IF(B205="Marist",Marist!$C$71,IF(B205="St. Josephs",'St. Josephs'!$C$71,IF(B205="Siena",Siena!$C$71,IF(B205="VMI",VMI!$C$71,IF(B205="Bryant",Bryant!$C$71,IF(B205="Mt. St. Marys",'Mount St. Marys'!$C$71,IF(B205="Quinnipiac",Quinnipiac!$C$71,IF(B205="Robert Morris",'Robert Morris'!$C$71,IF(B205="Sacred Heart",'Sacred Heart'!$C$71,IF(B205="Wagner",Wagner!$C$71,IF(B205="Army",Army!$C$71,IF(B205="Bucknell",Bucknell!$C$71,IF(B205="Colgate",Colgate!$C$71,IF(B205="Towson",Towson!$C$71,IF(B205="Holy Cross",'Holy Cross'!$C$71,IF(B205="Lafayette",Lafayette!$C$71,IF(B205="Lehigh",Lehigh!$C$71,IF(B205="Navy",Navy!$C$71,0)))))))))))))))))))))))))))))))))))))))))))))))))))))))))))))</f>
        <v>28.43350430174026</v>
      </c>
    </row>
  </sheetData>
  <autoFilter ref="A4:O205">
    <sortState ref="A5:O205">
      <sortCondition ref="M4:M205"/>
    </sortState>
  </autoFilter>
  <sortState ref="A5:O210">
    <sortCondition ref="M5:M210"/>
  </sortState>
  <pageMargins left="0.7" right="0.7" top="0.75" bottom="0.75" header="0.3" footer="0.3"/>
  <pageSetup scale="40" fitToHeight="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F1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4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110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Binghamton</v>
      </c>
      <c r="C7" s="75" t="s">
        <v>62</v>
      </c>
      <c r="D7" s="66" t="s">
        <v>193</v>
      </c>
      <c r="E7" s="7"/>
      <c r="F7" s="75" t="str">
        <f>B1</f>
        <v>Binghamton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69.099999999999994</v>
      </c>
      <c r="K8" s="4">
        <f>RANK(J8,'Universal Aggregate Worksheet'!I7:I67,0)</f>
        <v>19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97</v>
      </c>
      <c r="C9" s="4">
        <v>119</v>
      </c>
      <c r="D9" s="65" t="s">
        <v>1</v>
      </c>
      <c r="E9" s="4" t="s">
        <v>77</v>
      </c>
      <c r="F9" s="77">
        <f>B32+B33+C35</f>
        <v>337</v>
      </c>
      <c r="G9" s="27"/>
      <c r="H9" s="64"/>
      <c r="I9" s="12" t="s">
        <v>154</v>
      </c>
      <c r="J9" s="9">
        <f>F12</f>
        <v>33.700000000000003</v>
      </c>
      <c r="K9" s="4">
        <f>RANK(J9,'Universal Aggregate Worksheet'!F7:F67,0)</f>
        <v>29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366</v>
      </c>
      <c r="C10" s="4">
        <v>355</v>
      </c>
      <c r="D10" s="65" t="s">
        <v>2</v>
      </c>
      <c r="E10" s="4" t="s">
        <v>78</v>
      </c>
      <c r="F10" s="77">
        <f>C32+C33+B35</f>
        <v>354</v>
      </c>
      <c r="G10" s="27"/>
      <c r="H10" s="64"/>
      <c r="I10" s="12" t="s">
        <v>155</v>
      </c>
      <c r="J10" s="9">
        <f>F13</f>
        <v>35.4</v>
      </c>
      <c r="K10" s="4">
        <f>RANK(J10,'Universal Aggregate Worksheet'!G7:G67,1)</f>
        <v>45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0.2650273224043716</v>
      </c>
      <c r="C11" s="6">
        <f>C9/C10</f>
        <v>0.3352112676056338</v>
      </c>
      <c r="D11" s="65" t="s">
        <v>3</v>
      </c>
      <c r="E11" s="4" t="s">
        <v>79</v>
      </c>
      <c r="F11" s="77">
        <f>SUM(F9:F10)</f>
        <v>691</v>
      </c>
      <c r="G11" s="27"/>
      <c r="H11" s="64"/>
      <c r="I11" s="12" t="s">
        <v>203</v>
      </c>
      <c r="J11" s="9">
        <f>J9-J10</f>
        <v>-1.6999999999999957</v>
      </c>
      <c r="K11" s="4">
        <f>RANK(J11,'Universal Aggregate Worksheet'!H7:H67,0)</f>
        <v>42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222</v>
      </c>
      <c r="C12" s="4">
        <v>228</v>
      </c>
      <c r="D12" s="65" t="s">
        <v>4</v>
      </c>
      <c r="E12" s="4" t="s">
        <v>80</v>
      </c>
      <c r="F12" s="78">
        <f>F9/(B44/60)</f>
        <v>33.700000000000003</v>
      </c>
      <c r="G12" s="28"/>
      <c r="H12" s="64"/>
      <c r="I12" s="4" t="s">
        <v>128</v>
      </c>
      <c r="J12" s="10">
        <f>F24</f>
        <v>27.743473784041349</v>
      </c>
      <c r="K12" s="4">
        <f>RANK(J12,'Universal Aggregate Worksheet'!AB7:AB67,0)</f>
        <v>41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0.60655737704918034</v>
      </c>
      <c r="C13" s="6">
        <f>C12/C10</f>
        <v>0.6422535211267606</v>
      </c>
      <c r="D13" s="65" t="s">
        <v>5</v>
      </c>
      <c r="E13" s="4" t="s">
        <v>81</v>
      </c>
      <c r="F13" s="78">
        <f>F10/(B44/60)</f>
        <v>35.4</v>
      </c>
      <c r="G13" s="28"/>
      <c r="H13" s="64"/>
      <c r="I13" s="4" t="s">
        <v>131</v>
      </c>
      <c r="J13" s="10">
        <f>F25</f>
        <v>33.032280204203943</v>
      </c>
      <c r="K13" s="4">
        <f>RANK(J13,'Universal Aggregate Worksheet'!AD7:AD67,1)</f>
        <v>49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0.43693693693693691</v>
      </c>
      <c r="C14" s="6">
        <f>C9/C12</f>
        <v>0.52192982456140347</v>
      </c>
      <c r="D14" s="65" t="s">
        <v>6</v>
      </c>
      <c r="E14" s="4" t="s">
        <v>82</v>
      </c>
      <c r="F14" s="78">
        <f>F11/(B44/60)</f>
        <v>69.099999999999994</v>
      </c>
      <c r="G14" s="28"/>
      <c r="H14" s="64"/>
      <c r="I14" s="4" t="s">
        <v>133</v>
      </c>
      <c r="J14" s="10">
        <f>F26</f>
        <v>-5.2888064201625937</v>
      </c>
      <c r="K14" s="4">
        <f>RANK(J14,'Universal Aggregate Worksheet'!AF7:AF67,0)</f>
        <v>49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57</v>
      </c>
      <c r="C15" s="4">
        <v>66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1.086053412462908</v>
      </c>
      <c r="K15" s="4">
        <f>RANK(J15,'Universal Aggregate Worksheet'!O7:O67,0)</f>
        <v>15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0.58762886597938147</v>
      </c>
      <c r="C16" s="6">
        <f>C15/C9</f>
        <v>0.55462184873949583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1.0028248587570621</v>
      </c>
      <c r="K16" s="4">
        <f>RANK(J16,'Universal Aggregate Worksheet'!T7:T67,1)</f>
        <v>27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40</v>
      </c>
      <c r="C17" s="8">
        <f>C9-C15</f>
        <v>53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0.26822131147540984</v>
      </c>
      <c r="K17" s="4">
        <f>RANK(J17,'Universal Aggregate Worksheet'!R7:R67,0)</f>
        <v>48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28.783382789317507</v>
      </c>
      <c r="G18" s="29"/>
      <c r="H18" s="64"/>
      <c r="I18" s="4" t="s">
        <v>166</v>
      </c>
      <c r="J18" s="6">
        <f>F36</f>
        <v>0.34225352112676055</v>
      </c>
      <c r="K18" s="4">
        <f>RANK(J18,'Universal Aggregate Worksheet'!W7:W67,1)</f>
        <v>55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33.61581920903955</v>
      </c>
      <c r="G19" s="29"/>
      <c r="H19" s="64"/>
      <c r="I19" s="4" t="s">
        <v>176</v>
      </c>
      <c r="J19" s="10">
        <f>F48</f>
        <v>0.16913946587537093</v>
      </c>
      <c r="K19" s="4">
        <f>RANK(J19,'Universal Aggregate Worksheet'!Y7:Y67,0)</f>
        <v>33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34</v>
      </c>
      <c r="C20" s="4">
        <v>21</v>
      </c>
      <c r="D20" s="65" t="s">
        <v>12</v>
      </c>
      <c r="E20" s="4" t="s">
        <v>115</v>
      </c>
      <c r="F20" s="10">
        <f>F18-F19</f>
        <v>-4.8324364197220433</v>
      </c>
      <c r="G20" s="29"/>
      <c r="H20" s="64"/>
      <c r="I20" s="4" t="s">
        <v>177</v>
      </c>
      <c r="J20" s="10">
        <f>F49</f>
        <v>0.1864406779661017</v>
      </c>
      <c r="K20" s="4">
        <f>RANK(J20,'Universal Aggregate Worksheet'!Z7:Z67,1)</f>
        <v>44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7</v>
      </c>
      <c r="C21" s="4">
        <v>10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0.4743083003952569</v>
      </c>
      <c r="K21" s="4">
        <f>RANK(J21,'Universal Aggregate Worksheet'!J7:J67,0)</f>
        <v>40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0.20588235294117646</v>
      </c>
      <c r="C22" s="23">
        <f>C21/C20</f>
        <v>0.47619047619047616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0.91005291005291</v>
      </c>
      <c r="K22" s="4">
        <f>RANK(J22,'Universal Aggregate Worksheet'!K7:K67,0)</f>
        <v>3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1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0.86274509803921573</v>
      </c>
      <c r="K23" s="4">
        <f>RANK(J23,'Universal Aggregate Worksheet'!L7:L67,1)</f>
        <v>51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2.9411764705882353E-2</v>
      </c>
      <c r="D24" s="65" t="s">
        <v>16</v>
      </c>
      <c r="E24" s="12" t="s">
        <v>117</v>
      </c>
      <c r="F24" s="10">
        <f>(F18*'Efficiency Adjustment'!B66)/C71</f>
        <v>27.743473784041349</v>
      </c>
      <c r="G24" s="7"/>
      <c r="H24" s="64"/>
      <c r="I24" s="4" t="s">
        <v>198</v>
      </c>
      <c r="J24" s="6">
        <f>B22</f>
        <v>0.20588235294117646</v>
      </c>
      <c r="K24" s="4">
        <f>RANK(J24,'Universal Aggregate Worksheet'!AG7:AG67,0)</f>
        <v>58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33.032280204203943</v>
      </c>
      <c r="G25" s="7"/>
      <c r="H25" s="64"/>
      <c r="I25" s="12" t="s">
        <v>199</v>
      </c>
      <c r="J25" s="6">
        <f>C22</f>
        <v>0.47619047619047616</v>
      </c>
      <c r="K25" s="4">
        <f>RANK(J25,'Universal Aggregate Worksheet'!AH7:AH67,1)</f>
        <v>52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-5.2888064201625937</v>
      </c>
      <c r="G26" s="7"/>
      <c r="H26" s="64"/>
      <c r="I26" s="12" t="s">
        <v>212</v>
      </c>
      <c r="J26" s="10">
        <f>F41</f>
        <v>9.2896174863387984E-2</v>
      </c>
      <c r="K26" s="4">
        <f>RANK(J26,'Universal Aggregate Worksheet'!AM7:AM67,0)</f>
        <v>42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248</v>
      </c>
      <c r="C27" s="4">
        <v>316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5.9154929577464786E-2</v>
      </c>
      <c r="K27" s="4">
        <f>RANK(J27,'Universal Aggregate Worksheet'!AN7:AN67,1)</f>
        <v>2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172</v>
      </c>
      <c r="C28" s="12">
        <v>187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0.10089020771513353</v>
      </c>
      <c r="K28" s="4">
        <f>RANK(J28,'Universal Aggregate Worksheet'!AI7:AI67,0)</f>
        <v>34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89</v>
      </c>
      <c r="C29" s="12">
        <v>77</v>
      </c>
      <c r="D29" s="65">
        <v>1</v>
      </c>
      <c r="E29" s="4" t="s">
        <v>141</v>
      </c>
      <c r="F29" s="10">
        <f>B10/F9</f>
        <v>1.086053412462908</v>
      </c>
      <c r="G29" s="29"/>
      <c r="H29" s="64"/>
      <c r="I29" s="12" t="s">
        <v>215</v>
      </c>
      <c r="J29" s="80">
        <f>G44</f>
        <v>5.9322033898305086E-2</v>
      </c>
      <c r="K29" s="4">
        <f>RANK(J29,'Universal Aggregate Worksheet'!AJ7:AJ67,1)</f>
        <v>2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1.0028248587570621</v>
      </c>
      <c r="G30" s="7"/>
      <c r="H30" s="64"/>
      <c r="I30" s="12" t="s">
        <v>216</v>
      </c>
      <c r="J30" s="80">
        <f>F45</f>
        <v>7.2164948453608241E-2</v>
      </c>
      <c r="K30" s="4">
        <f>RANK(J30,'Universal Aggregate Worksheet'!AK7:AK67,0)</f>
        <v>56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8.322855370584592E-2</v>
      </c>
      <c r="G31" s="29"/>
      <c r="H31" s="64"/>
      <c r="I31" s="12" t="s">
        <v>217</v>
      </c>
      <c r="J31" s="80">
        <f>G45</f>
        <v>8.4033613445378158E-2</v>
      </c>
      <c r="K31" s="4">
        <f>RANK(J31,'Universal Aggregate Worksheet'!AL7:AL67,1)</f>
        <v>11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120</v>
      </c>
      <c r="C32" s="94">
        <v>133</v>
      </c>
      <c r="D32" s="65" t="s">
        <v>24</v>
      </c>
      <c r="E32" s="4" t="s">
        <v>143</v>
      </c>
      <c r="F32" s="10">
        <f>B12/F9</f>
        <v>0.65875370919881304</v>
      </c>
      <c r="G32" s="29"/>
      <c r="H32" s="64"/>
      <c r="I32" s="12" t="s">
        <v>219</v>
      </c>
      <c r="J32" s="10">
        <f>F52</f>
        <v>3.7626628075253257E-2</v>
      </c>
      <c r="K32" s="4">
        <f>RANK(J32,'Universal Aggregate Worksheet'!AO7:AO67,1)</f>
        <v>4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189</v>
      </c>
      <c r="C33" s="12">
        <v>204</v>
      </c>
      <c r="D33" s="65" t="s">
        <v>25</v>
      </c>
      <c r="E33" s="12" t="s">
        <v>144</v>
      </c>
      <c r="F33" s="10">
        <f>C12/F10</f>
        <v>0.64406779661016944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5.3545586107091175E-2</v>
      </c>
      <c r="K33" s="4">
        <f>RANK(J33,'Universal Aggregate Worksheet'!AP7:AP67,0)</f>
        <v>36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172</v>
      </c>
      <c r="C34" s="94">
        <v>176</v>
      </c>
      <c r="D34" s="65" t="s">
        <v>26</v>
      </c>
      <c r="E34" s="12" t="s">
        <v>87</v>
      </c>
      <c r="F34" s="13">
        <f>F32-F33</f>
        <v>1.4685912588643601E-2</v>
      </c>
      <c r="G34" s="29"/>
      <c r="H34" s="64"/>
      <c r="I34" s="12" t="s">
        <v>220</v>
      </c>
      <c r="J34" s="80">
        <f>F53</f>
        <v>0.30790960451977401</v>
      </c>
      <c r="K34" s="4">
        <f>RANK(J34,'Universal Aggregate Worksheet'!AQ7:AQ67,0)</f>
        <v>32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17</v>
      </c>
      <c r="C35" s="94">
        <f>C33-C34</f>
        <v>28</v>
      </c>
      <c r="D35" s="65" t="s">
        <v>27</v>
      </c>
      <c r="E35" s="12" t="s">
        <v>145</v>
      </c>
      <c r="F35" s="6">
        <f>((0.167*B21)+(B9)+(0.83*B23))/B10</f>
        <v>0.26822131147540984</v>
      </c>
      <c r="G35" s="30"/>
      <c r="H35" s="64"/>
      <c r="I35" s="12" t="s">
        <v>221</v>
      </c>
      <c r="J35" s="80">
        <f>G53</f>
        <v>0.37091988130563797</v>
      </c>
      <c r="K35" s="4">
        <f>RANK(J35,'Universal Aggregate Worksheet'!AR7:AR67,1)</f>
        <v>56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0.91005291005291</v>
      </c>
      <c r="C36" s="6">
        <f>C34/(C34+C35)</f>
        <v>0.86274509803921573</v>
      </c>
      <c r="D36" s="65" t="s">
        <v>28</v>
      </c>
      <c r="E36" s="12" t="s">
        <v>146</v>
      </c>
      <c r="F36" s="6">
        <f>((0.167*C21)+(C9)+(0.83*C23))/C10</f>
        <v>0.34225352112676055</v>
      </c>
      <c r="G36" s="7"/>
      <c r="H36" s="64"/>
      <c r="I36" s="12" t="s">
        <v>352</v>
      </c>
      <c r="J36" s="80">
        <f>F54</f>
        <v>0.25141242937853109</v>
      </c>
      <c r="K36" s="4">
        <f>RANK(J36,'Universal Aggregate Worksheet'!N7:N67,1)</f>
        <v>49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0.44220270270270268</v>
      </c>
      <c r="G37" s="30"/>
      <c r="H37" s="64"/>
      <c r="I37" s="12" t="s">
        <v>353</v>
      </c>
      <c r="J37" s="80">
        <f>F55</f>
        <v>0.51038575667655783</v>
      </c>
      <c r="K37" s="4">
        <f>RANK(J37,'Universal Aggregate Worksheet'!M7:M67,1)</f>
        <v>44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0.53289473684210531</v>
      </c>
      <c r="G38" s="30"/>
      <c r="H38" s="64"/>
      <c r="I38" s="12" t="s">
        <v>200</v>
      </c>
      <c r="J38" s="10">
        <f>B71</f>
        <v>29.868007022257281</v>
      </c>
      <c r="K38" s="4">
        <f>RANK(J38,'Universal Aggregate Worksheet'!AS7:AS67,0)</f>
        <v>22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26</v>
      </c>
      <c r="C39" s="12">
        <v>37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30.532326052532731</v>
      </c>
      <c r="K39" s="4">
        <f>RANK(J39,'Universal Aggregate Worksheet'!AT7:AT67,1)</f>
        <v>49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23.5</v>
      </c>
      <c r="C40" s="4">
        <v>32.5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-0.66431903027545047</v>
      </c>
      <c r="K40" s="4">
        <f>RANK(J40,'Universal Aggregate Worksheet'!AU7:AU67,0)</f>
        <v>42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9.2896174863387984E-2</v>
      </c>
      <c r="G41" s="13">
        <f>C20/C10</f>
        <v>5.9154929577464786E-2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5.9154929577464786E-2</v>
      </c>
      <c r="G42" s="10">
        <f>B20/B10</f>
        <v>9.2896174863387984E-2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3.3741245285923198E-2</v>
      </c>
      <c r="G43" s="10">
        <f>G41-G42</f>
        <v>-3.3741245285923198E-2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600</v>
      </c>
      <c r="C44" s="4">
        <v>600</v>
      </c>
      <c r="D44" s="65" t="s">
        <v>34</v>
      </c>
      <c r="E44" s="12" t="s">
        <v>209</v>
      </c>
      <c r="F44" s="79">
        <f>B20/F9</f>
        <v>0.10089020771513353</v>
      </c>
      <c r="G44" s="79">
        <f>C20/F10</f>
        <v>5.9322033898305086E-2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7.2164948453608241E-2</v>
      </c>
      <c r="G45" s="79">
        <f>C21/C9</f>
        <v>8.4033613445378158E-2</v>
      </c>
      <c r="H45" s="64"/>
      <c r="M45" s="65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0.16913946587537093</v>
      </c>
      <c r="G48" s="32"/>
      <c r="H48" s="64"/>
      <c r="M48" s="65" t="s">
        <v>39</v>
      </c>
    </row>
    <row r="49" spans="1:13">
      <c r="A49" s="4" t="s">
        <v>26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26.530612244897959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27.466666666666669</v>
      </c>
      <c r="D49" s="65" t="s">
        <v>38</v>
      </c>
      <c r="E49" s="4" t="s">
        <v>152</v>
      </c>
      <c r="F49" s="10">
        <f>C15/F10</f>
        <v>0.1864406779661017</v>
      </c>
      <c r="G49" s="29"/>
      <c r="H49" s="64"/>
      <c r="M49" s="65" t="s">
        <v>38</v>
      </c>
    </row>
    <row r="50" spans="1:13">
      <c r="A50" s="4" t="s">
        <v>10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37.42690058479532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25.986842105263158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21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28.656716417910449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35.889570552147241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48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31.989247311827956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27.249357326478147</v>
      </c>
      <c r="D52" s="65" t="s">
        <v>43</v>
      </c>
      <c r="E52" s="4" t="s">
        <v>85</v>
      </c>
      <c r="F52" s="10">
        <f>B39/F11</f>
        <v>3.7626628075253257E-2</v>
      </c>
      <c r="G52" s="10">
        <f>C39/F11</f>
        <v>5.3545586107091175E-2</v>
      </c>
      <c r="H52" s="64"/>
      <c r="M52" s="65" t="s">
        <v>42</v>
      </c>
    </row>
    <row r="53" spans="1:13">
      <c r="A53" s="4" t="s">
        <v>9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35.083532219570408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26.208651399491096</v>
      </c>
      <c r="D53" s="65" t="s">
        <v>44</v>
      </c>
      <c r="E53" s="12" t="s">
        <v>211</v>
      </c>
      <c r="F53" s="79">
        <f>(C12-C9)/F10</f>
        <v>0.30790960451977401</v>
      </c>
      <c r="G53" s="79">
        <f>(B12-B9)/F9</f>
        <v>0.37091988130563797</v>
      </c>
      <c r="H53" s="64"/>
      <c r="M53" s="65" t="s">
        <v>43</v>
      </c>
    </row>
    <row r="54" spans="1:13">
      <c r="A54" s="4" t="s">
        <v>29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23.160762942779293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27.868852459016392</v>
      </c>
      <c r="D54" s="65" t="s">
        <v>45</v>
      </c>
      <c r="E54" s="12" t="s">
        <v>350</v>
      </c>
      <c r="F54" s="79">
        <f>B29/F10</f>
        <v>0.25141242937853109</v>
      </c>
      <c r="G54" s="79">
        <f>C29/F9</f>
        <v>0.228486646884273</v>
      </c>
      <c r="H54" s="64"/>
      <c r="M54" s="65" t="s">
        <v>44</v>
      </c>
    </row>
    <row r="55" spans="1:13">
      <c r="A55" s="4" t="s">
        <v>43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29.530201342281881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37.583892617449663</v>
      </c>
      <c r="D55" s="65" t="s">
        <v>46</v>
      </c>
      <c r="E55" s="12" t="s">
        <v>351</v>
      </c>
      <c r="F55" s="79">
        <f>B28/F9</f>
        <v>0.51038575667655783</v>
      </c>
      <c r="G55" s="79">
        <f>C28/F10</f>
        <v>0.52824858757062143</v>
      </c>
      <c r="H55" s="64"/>
      <c r="M55" s="65" t="s">
        <v>45</v>
      </c>
    </row>
    <row r="56" spans="1:13">
      <c r="A56" s="4" t="s">
        <v>1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26.747720364741639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34.871794871794869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8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26.568265682656829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34.137931034482762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49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32.986111111111107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28.059701492537314</v>
      </c>
      <c r="D58" s="65" t="s">
        <v>191</v>
      </c>
      <c r="E58" s="12" t="s">
        <v>100</v>
      </c>
      <c r="F58" s="10">
        <f>B71</f>
        <v>29.868007022257281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30.532326052532731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-0.66431903027545047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29.868007022257281</v>
      </c>
      <c r="C71" s="34">
        <f>AVERAGEIF(C49:C67,"&gt;0")</f>
        <v>30.532326052532731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5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122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Brown</v>
      </c>
      <c r="C7" s="75" t="s">
        <v>62</v>
      </c>
      <c r="D7" s="66" t="s">
        <v>193</v>
      </c>
      <c r="E7" s="7"/>
      <c r="F7" s="75" t="str">
        <f>B1</f>
        <v>Brown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67.702534275031155</v>
      </c>
      <c r="K8" s="4">
        <f>RANK(J8,'Universal Aggregate Worksheet'!I7:I67,0)</f>
        <v>25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89</v>
      </c>
      <c r="C9" s="4">
        <v>99</v>
      </c>
      <c r="D9" s="65" t="s">
        <v>1</v>
      </c>
      <c r="E9" s="4" t="s">
        <v>77</v>
      </c>
      <c r="F9" s="77">
        <f>B32+B33+C35</f>
        <v>337</v>
      </c>
      <c r="G9" s="27"/>
      <c r="H9" s="64"/>
      <c r="I9" s="12" t="s">
        <v>154</v>
      </c>
      <c r="J9" s="9">
        <f>F12</f>
        <v>33.601994183631078</v>
      </c>
      <c r="K9" s="4">
        <f>RANK(J9,'Universal Aggregate Worksheet'!F7:F67,0)</f>
        <v>30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347</v>
      </c>
      <c r="C10" s="4">
        <v>323</v>
      </c>
      <c r="D10" s="65" t="s">
        <v>2</v>
      </c>
      <c r="E10" s="4" t="s">
        <v>78</v>
      </c>
      <c r="F10" s="77">
        <f>C32+C33+B35</f>
        <v>342</v>
      </c>
      <c r="G10" s="27"/>
      <c r="H10" s="64"/>
      <c r="I10" s="12" t="s">
        <v>155</v>
      </c>
      <c r="J10" s="9">
        <f>F13</f>
        <v>34.100540091400084</v>
      </c>
      <c r="K10" s="4">
        <f>RANK(J10,'Universal Aggregate Worksheet'!G7:G67,1)</f>
        <v>39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0.25648414985590778</v>
      </c>
      <c r="C11" s="6">
        <f>C9/C10</f>
        <v>0.30650154798761609</v>
      </c>
      <c r="D11" s="65" t="s">
        <v>3</v>
      </c>
      <c r="E11" s="4" t="s">
        <v>79</v>
      </c>
      <c r="F11" s="77">
        <f>SUM(F9:F10)</f>
        <v>679</v>
      </c>
      <c r="G11" s="27"/>
      <c r="H11" s="64"/>
      <c r="I11" s="12" t="s">
        <v>203</v>
      </c>
      <c r="J11" s="9">
        <f>J9-J10</f>
        <v>-0.49854590776900665</v>
      </c>
      <c r="K11" s="4">
        <f>RANK(J11,'Universal Aggregate Worksheet'!H7:H67,0)</f>
        <v>37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206</v>
      </c>
      <c r="C12" s="4">
        <v>195</v>
      </c>
      <c r="D12" s="65" t="s">
        <v>4</v>
      </c>
      <c r="E12" s="4" t="s">
        <v>80</v>
      </c>
      <c r="F12" s="78">
        <f>F9/(B44/60)</f>
        <v>33.601994183631078</v>
      </c>
      <c r="G12" s="28"/>
      <c r="H12" s="64"/>
      <c r="I12" s="4" t="s">
        <v>128</v>
      </c>
      <c r="J12" s="10">
        <f>F24</f>
        <v>26.689562594414472</v>
      </c>
      <c r="K12" s="4">
        <f>RANK(J12,'Universal Aggregate Worksheet'!AB7:AB67,0)</f>
        <v>47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0.59365994236311237</v>
      </c>
      <c r="C13" s="6">
        <f>C12/C10</f>
        <v>0.60371517027863775</v>
      </c>
      <c r="D13" s="65" t="s">
        <v>5</v>
      </c>
      <c r="E13" s="4" t="s">
        <v>81</v>
      </c>
      <c r="F13" s="78">
        <f>F10/(B44/60)</f>
        <v>34.100540091400084</v>
      </c>
      <c r="G13" s="28"/>
      <c r="H13" s="64"/>
      <c r="I13" s="4" t="s">
        <v>131</v>
      </c>
      <c r="J13" s="10">
        <f>F25</f>
        <v>27.46918533698144</v>
      </c>
      <c r="K13" s="4">
        <f>RANK(J13,'Universal Aggregate Worksheet'!AD7:AD67,1)</f>
        <v>23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0.43203883495145629</v>
      </c>
      <c r="C14" s="6">
        <f>C9/C12</f>
        <v>0.50769230769230766</v>
      </c>
      <c r="D14" s="65" t="s">
        <v>6</v>
      </c>
      <c r="E14" s="4" t="s">
        <v>82</v>
      </c>
      <c r="F14" s="78">
        <f>F11/(B44/60)</f>
        <v>67.702534275031155</v>
      </c>
      <c r="G14" s="28"/>
      <c r="H14" s="64"/>
      <c r="I14" s="4" t="s">
        <v>133</v>
      </c>
      <c r="J14" s="10">
        <f>F26</f>
        <v>-0.77962274256696773</v>
      </c>
      <c r="K14" s="4">
        <f>RANK(J14,'Universal Aggregate Worksheet'!AF7:AF67,0)</f>
        <v>34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49</v>
      </c>
      <c r="C15" s="4">
        <v>52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1.029673590504451</v>
      </c>
      <c r="K15" s="4">
        <f>RANK(J15,'Universal Aggregate Worksheet'!O7:O67,0)</f>
        <v>31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0.550561797752809</v>
      </c>
      <c r="C16" s="6">
        <f>C15/C9</f>
        <v>0.5252525252525253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0.94444444444444442</v>
      </c>
      <c r="K16" s="4">
        <f>RANK(J16,'Universal Aggregate Worksheet'!T7:T67,1)</f>
        <v>14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40</v>
      </c>
      <c r="C17" s="8">
        <f>C9-C15</f>
        <v>47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0.25985302593659942</v>
      </c>
      <c r="K17" s="4">
        <f>RANK(J17,'Universal Aggregate Worksheet'!R7:R67,0)</f>
        <v>51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26.409495548961427</v>
      </c>
      <c r="G18" s="29"/>
      <c r="H18" s="64"/>
      <c r="I18" s="4" t="s">
        <v>166</v>
      </c>
      <c r="J18" s="6">
        <f>F36</f>
        <v>0.31012074303405573</v>
      </c>
      <c r="K18" s="4">
        <f>RANK(J18,'Universal Aggregate Worksheet'!W7:W67,1)</f>
        <v>39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28.947368421052634</v>
      </c>
      <c r="G19" s="29"/>
      <c r="H19" s="64"/>
      <c r="I19" s="4" t="s">
        <v>176</v>
      </c>
      <c r="J19" s="10">
        <f>F48</f>
        <v>0.14540059347181009</v>
      </c>
      <c r="K19" s="4">
        <f>RANK(J19,'Universal Aggregate Worksheet'!Y7:Y67,0)</f>
        <v>47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33</v>
      </c>
      <c r="C20" s="4">
        <v>35</v>
      </c>
      <c r="D20" s="65" t="s">
        <v>12</v>
      </c>
      <c r="E20" s="4" t="s">
        <v>115</v>
      </c>
      <c r="F20" s="10">
        <f>F18-F19</f>
        <v>-2.5378728720912065</v>
      </c>
      <c r="G20" s="29"/>
      <c r="H20" s="64"/>
      <c r="I20" s="4" t="s">
        <v>177</v>
      </c>
      <c r="J20" s="10">
        <f>F49</f>
        <v>0.15204678362573099</v>
      </c>
      <c r="K20" s="4">
        <f>RANK(J20,'Universal Aggregate Worksheet'!Z7:Z67,1)</f>
        <v>22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7</v>
      </c>
      <c r="C21" s="4">
        <v>7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0.42081447963800905</v>
      </c>
      <c r="K21" s="4">
        <f>RANK(J21,'Universal Aggregate Worksheet'!J7:J67,0)</f>
        <v>53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0.21212121212121213</v>
      </c>
      <c r="C22" s="23">
        <f>C21/C20</f>
        <v>0.2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0.87864077669902918</v>
      </c>
      <c r="K22" s="4">
        <f>RANK(J22,'Universal Aggregate Worksheet'!K7:K67,0)</f>
        <v>13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0.79894179894179895</v>
      </c>
      <c r="K23" s="4">
        <f>RANK(J23,'Universal Aggregate Worksheet'!L7:L67,1)</f>
        <v>12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26.689562594414472</v>
      </c>
      <c r="G24" s="7"/>
      <c r="H24" s="64"/>
      <c r="I24" s="4" t="s">
        <v>198</v>
      </c>
      <c r="J24" s="6">
        <f>B22</f>
        <v>0.21212121212121213</v>
      </c>
      <c r="K24" s="4">
        <f>RANK(J24,'Universal Aggregate Worksheet'!AG7:AG67,0)</f>
        <v>56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27.46918533698144</v>
      </c>
      <c r="G25" s="7"/>
      <c r="H25" s="64"/>
      <c r="I25" s="12" t="s">
        <v>199</v>
      </c>
      <c r="J25" s="6">
        <f>C22</f>
        <v>0.2</v>
      </c>
      <c r="K25" s="4">
        <f>RANK(J25,'Universal Aggregate Worksheet'!AH7:AH67,1)</f>
        <v>3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-0.77962274256696773</v>
      </c>
      <c r="G26" s="7"/>
      <c r="H26" s="64"/>
      <c r="I26" s="12" t="s">
        <v>212</v>
      </c>
      <c r="J26" s="10">
        <f>F41</f>
        <v>9.5100864553314124E-2</v>
      </c>
      <c r="K26" s="4">
        <f>RANK(J26,'Universal Aggregate Worksheet'!AM7:AM67,0)</f>
        <v>39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253</v>
      </c>
      <c r="C27" s="4">
        <v>269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0.10835913312693499</v>
      </c>
      <c r="K27" s="4">
        <f>RANK(J27,'Universal Aggregate Worksheet'!AN7:AN67,1)</f>
        <v>36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157</v>
      </c>
      <c r="C28" s="12">
        <v>182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9.7922848664688422E-2</v>
      </c>
      <c r="K28" s="4">
        <f>RANK(J28,'Universal Aggregate Worksheet'!AI7:AI67,0)</f>
        <v>41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84</v>
      </c>
      <c r="C29" s="12">
        <v>67</v>
      </c>
      <c r="D29" s="65" t="s">
        <v>21</v>
      </c>
      <c r="E29" s="4" t="s">
        <v>141</v>
      </c>
      <c r="F29" s="10">
        <f>B10/F9</f>
        <v>1.029673590504451</v>
      </c>
      <c r="G29" s="29"/>
      <c r="H29" s="64"/>
      <c r="I29" s="12" t="s">
        <v>215</v>
      </c>
      <c r="J29" s="80">
        <f>G44</f>
        <v>0.1023391812865497</v>
      </c>
      <c r="K29" s="4">
        <f>RANK(J29,'Universal Aggregate Worksheet'!AJ7:AJ67,1)</f>
        <v>28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0.94444444444444442</v>
      </c>
      <c r="G30" s="7"/>
      <c r="H30" s="64"/>
      <c r="I30" s="12" t="s">
        <v>216</v>
      </c>
      <c r="J30" s="80">
        <f>F45</f>
        <v>7.8651685393258425E-2</v>
      </c>
      <c r="K30" s="4">
        <f>RANK(J30,'Universal Aggregate Worksheet'!AK7:AK67,0)</f>
        <v>53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8.5229146060006533E-2</v>
      </c>
      <c r="G31" s="29"/>
      <c r="H31" s="64"/>
      <c r="I31" s="12" t="s">
        <v>217</v>
      </c>
      <c r="J31" s="80">
        <f>G45</f>
        <v>7.0707070707070704E-2</v>
      </c>
      <c r="K31" s="4">
        <f>RANK(J31,'Universal Aggregate Worksheet'!AL7:AL67,1)</f>
        <v>5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93</v>
      </c>
      <c r="C32" s="94">
        <v>128</v>
      </c>
      <c r="D32" s="65" t="s">
        <v>24</v>
      </c>
      <c r="E32" s="4" t="s">
        <v>143</v>
      </c>
      <c r="F32" s="10">
        <f>B12/F9</f>
        <v>0.61127596439169141</v>
      </c>
      <c r="G32" s="29"/>
      <c r="H32" s="64"/>
      <c r="I32" s="12" t="s">
        <v>219</v>
      </c>
      <c r="J32" s="10">
        <f>F52</f>
        <v>5.1546391752577317E-2</v>
      </c>
      <c r="K32" s="4">
        <f>RANK(J32,'Universal Aggregate Worksheet'!AO7:AO67,1)</f>
        <v>18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206</v>
      </c>
      <c r="C33" s="12">
        <v>189</v>
      </c>
      <c r="D33" s="65" t="s">
        <v>25</v>
      </c>
      <c r="E33" s="12" t="s">
        <v>144</v>
      </c>
      <c r="F33" s="10">
        <f>C12/F10</f>
        <v>0.57017543859649122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5.0073637702503684E-2</v>
      </c>
      <c r="K33" s="4">
        <f>RANK(J33,'Universal Aggregate Worksheet'!AP7:AP67,0)</f>
        <v>47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181</v>
      </c>
      <c r="C34" s="94">
        <v>151</v>
      </c>
      <c r="D34" s="65" t="s">
        <v>26</v>
      </c>
      <c r="E34" s="12" t="s">
        <v>87</v>
      </c>
      <c r="F34" s="13">
        <f>F32-F33</f>
        <v>4.1100525795200182E-2</v>
      </c>
      <c r="G34" s="29"/>
      <c r="H34" s="64"/>
      <c r="I34" s="12" t="s">
        <v>220</v>
      </c>
      <c r="J34" s="80">
        <f>F53</f>
        <v>0.2807017543859649</v>
      </c>
      <c r="K34" s="4">
        <f>RANK(J34,'Universal Aggregate Worksheet'!AQ7:AQ67,0)</f>
        <v>49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25</v>
      </c>
      <c r="C35" s="94">
        <f>C33-C34</f>
        <v>38</v>
      </c>
      <c r="D35" s="65" t="s">
        <v>27</v>
      </c>
      <c r="E35" s="12" t="s">
        <v>145</v>
      </c>
      <c r="F35" s="6">
        <f>((0.167*B21)+(B9)+(0.83*B23))/B10</f>
        <v>0.25985302593659942</v>
      </c>
      <c r="G35" s="30"/>
      <c r="H35" s="64"/>
      <c r="I35" s="12" t="s">
        <v>221</v>
      </c>
      <c r="J35" s="80">
        <f>G53</f>
        <v>0.34718100890207715</v>
      </c>
      <c r="K35" s="4">
        <f>RANK(J35,'Universal Aggregate Worksheet'!AR7:AR67,1)</f>
        <v>46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0.87864077669902918</v>
      </c>
      <c r="C36" s="6">
        <f>C34/(C34+C35)</f>
        <v>0.79894179894179895</v>
      </c>
      <c r="D36" s="65" t="s">
        <v>28</v>
      </c>
      <c r="E36" s="12" t="s">
        <v>146</v>
      </c>
      <c r="F36" s="6">
        <f>((0.167*C21)+(C9)+(0.83*C23))/C10</f>
        <v>0.31012074303405573</v>
      </c>
      <c r="G36" s="7"/>
      <c r="H36" s="64"/>
      <c r="I36" s="12" t="s">
        <v>352</v>
      </c>
      <c r="J36" s="80">
        <f>F54</f>
        <v>0.24561403508771928</v>
      </c>
      <c r="K36" s="4">
        <f>RANK(J36,'Universal Aggregate Worksheet'!N7:N67,1)</f>
        <v>42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0.43771359223300971</v>
      </c>
      <c r="G37" s="30"/>
      <c r="H37" s="64"/>
      <c r="I37" s="12" t="s">
        <v>353</v>
      </c>
      <c r="J37" s="80">
        <f>F55</f>
        <v>0.46587537091988129</v>
      </c>
      <c r="K37" s="4">
        <f>RANK(J37,'Universal Aggregate Worksheet'!M7:M67,1)</f>
        <v>27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0.51368717948717946</v>
      </c>
      <c r="G38" s="30"/>
      <c r="H38" s="64"/>
      <c r="I38" s="12" t="s">
        <v>200</v>
      </c>
      <c r="J38" s="10">
        <f>B71</f>
        <v>30.928895287777884</v>
      </c>
      <c r="K38" s="4">
        <f>RANK(J38,'Universal Aggregate Worksheet'!AS7:AS67,0)</f>
        <v>9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35</v>
      </c>
      <c r="C39" s="12">
        <v>34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29.120414074486131</v>
      </c>
      <c r="K39" s="4">
        <f>RANK(J39,'Universal Aggregate Worksheet'!AT7:AT67,1)</f>
        <v>29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28</v>
      </c>
      <c r="C40" s="4">
        <v>28.5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1.8084812132917527</v>
      </c>
      <c r="K40" s="4">
        <f>RANK(J40,'Universal Aggregate Worksheet'!AU7:AU67,0)</f>
        <v>15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9.5100864553314124E-2</v>
      </c>
      <c r="G41" s="13">
        <f>C20/C10</f>
        <v>0.10835913312693499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0.10835913312693499</v>
      </c>
      <c r="G42" s="10">
        <f>B20/B10</f>
        <v>9.5100864553314124E-2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-1.3258268573620863E-2</v>
      </c>
      <c r="G43" s="10">
        <f>G41-G42</f>
        <v>1.3258268573620863E-2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601.75</v>
      </c>
      <c r="C44" s="4">
        <v>601.75</v>
      </c>
      <c r="D44" s="65" t="s">
        <v>34</v>
      </c>
      <c r="E44" s="12" t="s">
        <v>209</v>
      </c>
      <c r="F44" s="79">
        <f>B20/F9</f>
        <v>9.7922848664688422E-2</v>
      </c>
      <c r="G44" s="79">
        <f>C20/F10</f>
        <v>0.1023391812865497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7.8651685393258425E-2</v>
      </c>
      <c r="G45" s="79">
        <f>C21/C9</f>
        <v>7.0707070707070704E-2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0.14540059347181009</v>
      </c>
      <c r="G48" s="32"/>
      <c r="H48" s="64"/>
      <c r="M48" s="65" t="s">
        <v>39</v>
      </c>
    </row>
    <row r="49" spans="1:13">
      <c r="A49" s="4" t="s">
        <v>43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29.530201342281881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37.583892617449663</v>
      </c>
      <c r="D49" s="65" t="s">
        <v>38</v>
      </c>
      <c r="E49" s="4" t="s">
        <v>152</v>
      </c>
      <c r="F49" s="10">
        <f>C15/F10</f>
        <v>0.15204678362573099</v>
      </c>
      <c r="G49" s="29"/>
      <c r="H49" s="64"/>
      <c r="M49" s="65" t="s">
        <v>38</v>
      </c>
    </row>
    <row r="50" spans="1:13">
      <c r="A50" s="4" t="s">
        <v>32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39.814814814814817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22.222222222222221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19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39.722222222222221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34.625322997416021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191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21.223021582733814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29.29936305732484</v>
      </c>
      <c r="D52" s="65" t="s">
        <v>43</v>
      </c>
      <c r="E52" s="4" t="s">
        <v>85</v>
      </c>
      <c r="F52" s="10">
        <f>B39/F11</f>
        <v>5.1546391752577317E-2</v>
      </c>
      <c r="G52" s="10">
        <f>C39/F11</f>
        <v>5.0073637702503684E-2</v>
      </c>
      <c r="H52" s="64"/>
      <c r="M52" s="65" t="s">
        <v>42</v>
      </c>
    </row>
    <row r="53" spans="1:13">
      <c r="A53" s="4" t="s">
        <v>20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32.791327913279133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28.651685393258425</v>
      </c>
      <c r="D53" s="65" t="s">
        <v>44</v>
      </c>
      <c r="E53" s="12" t="s">
        <v>211</v>
      </c>
      <c r="F53" s="79">
        <f>(C12-C9)/F10</f>
        <v>0.2807017543859649</v>
      </c>
      <c r="G53" s="79">
        <f>(B12-B9)/F9</f>
        <v>0.34718100890207715</v>
      </c>
      <c r="H53" s="64"/>
      <c r="M53" s="65" t="s">
        <v>43</v>
      </c>
    </row>
    <row r="54" spans="1:13">
      <c r="A54" s="4" t="s">
        <v>54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23.934426229508198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33.155080213903744</v>
      </c>
      <c r="D54" s="65" t="s">
        <v>45</v>
      </c>
      <c r="E54" s="12" t="s">
        <v>350</v>
      </c>
      <c r="F54" s="79">
        <f>B29/F10</f>
        <v>0.24561403508771928</v>
      </c>
      <c r="G54" s="79">
        <f>C29/F9</f>
        <v>0.19881305637982197</v>
      </c>
      <c r="H54" s="64"/>
      <c r="M54" s="65" t="s">
        <v>44</v>
      </c>
    </row>
    <row r="55" spans="1:13">
      <c r="A55" s="4" t="s">
        <v>16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34.31818181818182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28.50356294536817</v>
      </c>
      <c r="D55" s="65" t="s">
        <v>46</v>
      </c>
      <c r="E55" s="12" t="s">
        <v>351</v>
      </c>
      <c r="F55" s="79">
        <f>B28/F9</f>
        <v>0.46587537091988129</v>
      </c>
      <c r="G55" s="79">
        <f>C28/F10</f>
        <v>0.53216374269005851</v>
      </c>
      <c r="H55" s="64"/>
      <c r="M55" s="65" t="s">
        <v>45</v>
      </c>
    </row>
    <row r="56" spans="1:13">
      <c r="A56" s="4" t="s">
        <v>41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31.714285714285712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20.414201183431953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6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30.855855855855857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25.133689839572192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38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25.384615384615383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31.615120274914087</v>
      </c>
      <c r="D58" s="65" t="s">
        <v>191</v>
      </c>
      <c r="E58" s="12" t="s">
        <v>100</v>
      </c>
      <c r="F58" s="10">
        <f>B71</f>
        <v>30.928895287777884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29.120414074486131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1.8084812132917527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30.928895287777884</v>
      </c>
      <c r="C71" s="34">
        <f>AVERAGEIF(C49:C67,"&gt;0")</f>
        <v>29.120414074486131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6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354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Bryant</v>
      </c>
      <c r="C7" s="75" t="s">
        <v>62</v>
      </c>
      <c r="D7" s="66" t="s">
        <v>193</v>
      </c>
      <c r="E7" s="7"/>
      <c r="F7" s="75" t="str">
        <f>B1</f>
        <v>Bryant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67.16387273349298</v>
      </c>
      <c r="K8" s="4">
        <f>RANK(J8,'Universal Aggregate Worksheet'!I7:I67,0)</f>
        <v>28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137</v>
      </c>
      <c r="C9" s="4">
        <v>94</v>
      </c>
      <c r="D9" s="65" t="s">
        <v>1</v>
      </c>
      <c r="E9" s="4" t="s">
        <v>77</v>
      </c>
      <c r="F9" s="77">
        <f>B32+B33+C35</f>
        <v>444</v>
      </c>
      <c r="G9" s="27"/>
      <c r="H9" s="64"/>
      <c r="I9" s="12" t="s">
        <v>154</v>
      </c>
      <c r="J9" s="9">
        <f>F12</f>
        <v>36.455696202531641</v>
      </c>
      <c r="K9" s="4">
        <f>RANK(J9,'Universal Aggregate Worksheet'!F7:F67,0)</f>
        <v>10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469</v>
      </c>
      <c r="C10" s="4">
        <v>423</v>
      </c>
      <c r="D10" s="65" t="s">
        <v>2</v>
      </c>
      <c r="E10" s="4" t="s">
        <v>78</v>
      </c>
      <c r="F10" s="77">
        <f>C32+C33+B35</f>
        <v>374</v>
      </c>
      <c r="G10" s="27"/>
      <c r="H10" s="64"/>
      <c r="I10" s="12" t="s">
        <v>155</v>
      </c>
      <c r="J10" s="9">
        <f>F13</f>
        <v>30.708176530961339</v>
      </c>
      <c r="K10" s="4">
        <f>RANK(J10,'Universal Aggregate Worksheet'!G7:G67,1)</f>
        <v>13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0.29211087420042642</v>
      </c>
      <c r="C11" s="6">
        <f>C9/C10</f>
        <v>0.22222222222222221</v>
      </c>
      <c r="D11" s="65" t="s">
        <v>3</v>
      </c>
      <c r="E11" s="4" t="s">
        <v>79</v>
      </c>
      <c r="F11" s="77">
        <f>SUM(F9:F10)</f>
        <v>818</v>
      </c>
      <c r="G11" s="27"/>
      <c r="H11" s="64"/>
      <c r="I11" s="12" t="s">
        <v>203</v>
      </c>
      <c r="J11" s="9">
        <f>J9-J10</f>
        <v>5.7475196715703021</v>
      </c>
      <c r="K11" s="4">
        <f>RANK(J11,'Universal Aggregate Worksheet'!H7:H67,0)</f>
        <v>3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261</v>
      </c>
      <c r="C12" s="4">
        <v>244</v>
      </c>
      <c r="D12" s="65" t="s">
        <v>4</v>
      </c>
      <c r="E12" s="4" t="s">
        <v>80</v>
      </c>
      <c r="F12" s="78">
        <f>F9/(B44/60)</f>
        <v>36.455696202531641</v>
      </c>
      <c r="G12" s="28"/>
      <c r="H12" s="64"/>
      <c r="I12" s="4" t="s">
        <v>128</v>
      </c>
      <c r="J12" s="10">
        <f>F24</f>
        <v>29.414590264510899</v>
      </c>
      <c r="K12" s="4">
        <f>RANK(J12,'Universal Aggregate Worksheet'!AB7:AB67,0)</f>
        <v>30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0.55650319829424311</v>
      </c>
      <c r="C13" s="6">
        <f>C12/C10</f>
        <v>0.57683215130023646</v>
      </c>
      <c r="D13" s="65" t="s">
        <v>5</v>
      </c>
      <c r="E13" s="4" t="s">
        <v>81</v>
      </c>
      <c r="F13" s="78">
        <f>F10/(B44/60)</f>
        <v>30.708176530961339</v>
      </c>
      <c r="G13" s="28"/>
      <c r="H13" s="64"/>
      <c r="I13" s="4" t="s">
        <v>131</v>
      </c>
      <c r="J13" s="10">
        <f>F25</f>
        <v>26.205694366426297</v>
      </c>
      <c r="K13" s="4">
        <f>RANK(J13,'Universal Aggregate Worksheet'!AD7:AD67,1)</f>
        <v>17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0.52490421455938696</v>
      </c>
      <c r="C14" s="6">
        <f>C9/C12</f>
        <v>0.38524590163934425</v>
      </c>
      <c r="D14" s="65" t="s">
        <v>6</v>
      </c>
      <c r="E14" s="4" t="s">
        <v>82</v>
      </c>
      <c r="F14" s="78">
        <f>F11/(B44/60)</f>
        <v>67.16387273349298</v>
      </c>
      <c r="G14" s="28"/>
      <c r="H14" s="64"/>
      <c r="I14" s="4" t="s">
        <v>133</v>
      </c>
      <c r="J14" s="10">
        <f>F26</f>
        <v>3.2088958980846023</v>
      </c>
      <c r="K14" s="4">
        <f>RANK(J14,'Universal Aggregate Worksheet'!AF7:AF67,0)</f>
        <v>26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77</v>
      </c>
      <c r="C15" s="4">
        <v>58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1.0563063063063063</v>
      </c>
      <c r="K15" s="4">
        <f>RANK(J15,'Universal Aggregate Worksheet'!O7:O67,0)</f>
        <v>23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0.56204379562043794</v>
      </c>
      <c r="C16" s="6">
        <f>C15/C9</f>
        <v>0.61702127659574468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1.1310160427807487</v>
      </c>
      <c r="K16" s="4">
        <f>RANK(J16,'Universal Aggregate Worksheet'!T7:T67,1)</f>
        <v>53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60</v>
      </c>
      <c r="C17" s="8">
        <f>C9-C15</f>
        <v>36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0.29780810234541577</v>
      </c>
      <c r="K17" s="4">
        <f>RANK(J17,'Universal Aggregate Worksheet'!R7:R67,0)</f>
        <v>32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30.855855855855857</v>
      </c>
      <c r="G18" s="29"/>
      <c r="H18" s="64"/>
      <c r="I18" s="4" t="s">
        <v>166</v>
      </c>
      <c r="J18" s="6">
        <f>F36</f>
        <v>0.23010638297872338</v>
      </c>
      <c r="K18" s="4">
        <f>RANK(J18,'Universal Aggregate Worksheet'!W7:W67,1)</f>
        <v>5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25.133689839572192</v>
      </c>
      <c r="G19" s="29"/>
      <c r="H19" s="64"/>
      <c r="I19" s="4" t="s">
        <v>176</v>
      </c>
      <c r="J19" s="10">
        <f>F48</f>
        <v>0.17342342342342343</v>
      </c>
      <c r="K19" s="4">
        <f>RANK(J19,'Universal Aggregate Worksheet'!Y7:Y67,0)</f>
        <v>28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42</v>
      </c>
      <c r="C20" s="4">
        <v>49</v>
      </c>
      <c r="D20" s="65" t="s">
        <v>12</v>
      </c>
      <c r="E20" s="4" t="s">
        <v>115</v>
      </c>
      <c r="F20" s="10">
        <f>F18-F19</f>
        <v>5.7221660162836656</v>
      </c>
      <c r="G20" s="29"/>
      <c r="H20" s="64"/>
      <c r="I20" s="4" t="s">
        <v>177</v>
      </c>
      <c r="J20" s="10">
        <f>F49</f>
        <v>0.15508021390374332</v>
      </c>
      <c r="K20" s="4">
        <f>RANK(J20,'Universal Aggregate Worksheet'!Z7:Z67,1)</f>
        <v>23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16</v>
      </c>
      <c r="C21" s="4">
        <v>15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0.64684014869888473</v>
      </c>
      <c r="K21" s="4">
        <f>RANK(J21,'Universal Aggregate Worksheet'!J7:J67,0)</f>
        <v>1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0.38095238095238093</v>
      </c>
      <c r="C22" s="23">
        <f>C21/C20</f>
        <v>0.30612244897959184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0.82300884955752207</v>
      </c>
      <c r="K22" s="4">
        <f>RANK(J22,'Universal Aggregate Worksheet'!K7:K67,0)</f>
        <v>36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1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0.81589958158995812</v>
      </c>
      <c r="K23" s="4">
        <f>RANK(J23,'Universal Aggregate Worksheet'!L7:L67,1)</f>
        <v>20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2.3809523809523808E-2</v>
      </c>
      <c r="D24" s="65" t="s">
        <v>16</v>
      </c>
      <c r="E24" s="12" t="s">
        <v>117</v>
      </c>
      <c r="F24" s="10">
        <f>(F18*'Efficiency Adjustment'!B66)/C71</f>
        <v>29.414590264510899</v>
      </c>
      <c r="G24" s="7"/>
      <c r="H24" s="64"/>
      <c r="I24" s="4" t="s">
        <v>198</v>
      </c>
      <c r="J24" s="6">
        <f>B22</f>
        <v>0.38095238095238093</v>
      </c>
      <c r="K24" s="4">
        <f>RANK(J24,'Universal Aggregate Worksheet'!AG7:AG67,0)</f>
        <v>24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26.205694366426297</v>
      </c>
      <c r="G25" s="7"/>
      <c r="H25" s="64"/>
      <c r="I25" s="12" t="s">
        <v>199</v>
      </c>
      <c r="J25" s="6">
        <f>C22</f>
        <v>0.30612244897959184</v>
      </c>
      <c r="K25" s="4">
        <f>RANK(J25,'Universal Aggregate Worksheet'!AH7:AH67,1)</f>
        <v>22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3.2088958980846023</v>
      </c>
      <c r="G26" s="7"/>
      <c r="H26" s="64"/>
      <c r="I26" s="12" t="s">
        <v>212</v>
      </c>
      <c r="J26" s="10">
        <f>F41</f>
        <v>8.9552238805970144E-2</v>
      </c>
      <c r="K26" s="4">
        <f>RANK(J26,'Universal Aggregate Worksheet'!AM7:AM67,0)</f>
        <v>45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466</v>
      </c>
      <c r="C27" s="4">
        <v>314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0.11583924349881797</v>
      </c>
      <c r="K27" s="4">
        <f>RANK(J27,'Universal Aggregate Worksheet'!AN7:AN67,1)</f>
        <v>45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195</v>
      </c>
      <c r="C28" s="12">
        <v>182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9.45945945945946E-2</v>
      </c>
      <c r="K28" s="4">
        <f>RANK(J28,'Universal Aggregate Worksheet'!AI7:AI67,0)</f>
        <v>45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104</v>
      </c>
      <c r="C29" s="12">
        <v>105</v>
      </c>
      <c r="D29" s="65" t="s">
        <v>21</v>
      </c>
      <c r="E29" s="4" t="s">
        <v>141</v>
      </c>
      <c r="F29" s="10">
        <f>B10/F9</f>
        <v>1.0563063063063063</v>
      </c>
      <c r="G29" s="29"/>
      <c r="H29" s="64"/>
      <c r="I29" s="12" t="s">
        <v>215</v>
      </c>
      <c r="J29" s="80">
        <f>G44</f>
        <v>0.13101604278074866</v>
      </c>
      <c r="K29" s="4">
        <f>RANK(J29,'Universal Aggregate Worksheet'!AJ7:AJ67,1)</f>
        <v>52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1.1310160427807487</v>
      </c>
      <c r="G30" s="7"/>
      <c r="H30" s="64"/>
      <c r="I30" s="12" t="s">
        <v>216</v>
      </c>
      <c r="J30" s="80">
        <f>F45</f>
        <v>0.11678832116788321</v>
      </c>
      <c r="K30" s="4">
        <f>RANK(J30,'Universal Aggregate Worksheet'!AK7:AK67,0)</f>
        <v>39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-7.4709736474442456E-2</v>
      </c>
      <c r="G31" s="29"/>
      <c r="H31" s="64"/>
      <c r="I31" s="12" t="s">
        <v>217</v>
      </c>
      <c r="J31" s="80">
        <f>G45</f>
        <v>0.15957446808510639</v>
      </c>
      <c r="K31" s="4">
        <f>RANK(J31,'Universal Aggregate Worksheet'!AL7:AL67,1)</f>
        <v>51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174</v>
      </c>
      <c r="C32" s="94">
        <v>95</v>
      </c>
      <c r="D32" s="65" t="s">
        <v>24</v>
      </c>
      <c r="E32" s="4" t="s">
        <v>143</v>
      </c>
      <c r="F32" s="10">
        <f>B12/F9</f>
        <v>0.58783783783783783</v>
      </c>
      <c r="G32" s="29"/>
      <c r="H32" s="64"/>
      <c r="I32" s="12" t="s">
        <v>219</v>
      </c>
      <c r="J32" s="10">
        <f>F52</f>
        <v>6.2347188264058682E-2</v>
      </c>
      <c r="K32" s="4">
        <f>RANK(J32,'Universal Aggregate Worksheet'!AO7:AO67,1)</f>
        <v>43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226</v>
      </c>
      <c r="C33" s="12">
        <v>239</v>
      </c>
      <c r="D33" s="65" t="s">
        <v>25</v>
      </c>
      <c r="E33" s="12" t="s">
        <v>144</v>
      </c>
      <c r="F33" s="10">
        <f>C12/F10</f>
        <v>0.65240641711229952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5.623471882640587E-2</v>
      </c>
      <c r="K33" s="4">
        <f>RANK(J33,'Universal Aggregate Worksheet'!AP7:AP67,0)</f>
        <v>26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186</v>
      </c>
      <c r="C34" s="94">
        <v>195</v>
      </c>
      <c r="D34" s="65" t="s">
        <v>26</v>
      </c>
      <c r="E34" s="12" t="s">
        <v>87</v>
      </c>
      <c r="F34" s="13">
        <f>F32-F33</f>
        <v>-6.456857927446169E-2</v>
      </c>
      <c r="G34" s="29"/>
      <c r="H34" s="64"/>
      <c r="I34" s="12" t="s">
        <v>220</v>
      </c>
      <c r="J34" s="80">
        <f>F53</f>
        <v>0.40106951871657753</v>
      </c>
      <c r="K34" s="4">
        <f>RANK(J34,'Universal Aggregate Worksheet'!AQ7:AQ67,0)</f>
        <v>3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40</v>
      </c>
      <c r="C35" s="94">
        <f>C33-C34</f>
        <v>44</v>
      </c>
      <c r="D35" s="65" t="s">
        <v>27</v>
      </c>
      <c r="E35" s="12" t="s">
        <v>145</v>
      </c>
      <c r="F35" s="6">
        <f>((0.167*B21)+(B9)+(0.83*B23))/B10</f>
        <v>0.29780810234541577</v>
      </c>
      <c r="G35" s="30"/>
      <c r="H35" s="64"/>
      <c r="I35" s="12" t="s">
        <v>221</v>
      </c>
      <c r="J35" s="80">
        <f>G53</f>
        <v>0.27927927927927926</v>
      </c>
      <c r="K35" s="4">
        <f>RANK(J35,'Universal Aggregate Worksheet'!AR7:AR67,1)</f>
        <v>14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0.82300884955752207</v>
      </c>
      <c r="C36" s="6">
        <f>C34/(C34+C35)</f>
        <v>0.81589958158995812</v>
      </c>
      <c r="D36" s="65" t="s">
        <v>28</v>
      </c>
      <c r="E36" s="12" t="s">
        <v>146</v>
      </c>
      <c r="F36" s="6">
        <f>((0.167*C21)+(C9)+(0.83*C23))/C10</f>
        <v>0.23010638297872338</v>
      </c>
      <c r="G36" s="7"/>
      <c r="H36" s="64"/>
      <c r="I36" s="12" t="s">
        <v>352</v>
      </c>
      <c r="J36" s="80">
        <f>F54</f>
        <v>0.27807486631016043</v>
      </c>
      <c r="K36" s="4">
        <f>RANK(J36,'Universal Aggregate Worksheet'!N7:N67,1)</f>
        <v>57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0.53514176245210732</v>
      </c>
      <c r="G37" s="30"/>
      <c r="H37" s="64"/>
      <c r="I37" s="12" t="s">
        <v>353</v>
      </c>
      <c r="J37" s="80">
        <f>F55</f>
        <v>0.4391891891891892</v>
      </c>
      <c r="K37" s="4">
        <f>RANK(J37,'Universal Aggregate Worksheet'!M7:M67,1)</f>
        <v>16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0.39891393442622947</v>
      </c>
      <c r="G38" s="30"/>
      <c r="H38" s="64"/>
      <c r="I38" s="12" t="s">
        <v>200</v>
      </c>
      <c r="J38" s="10">
        <f>B71</f>
        <v>28.148916261401908</v>
      </c>
      <c r="K38" s="4">
        <f>RANK(J38,'Universal Aggregate Worksheet'!AS7:AS67,0)</f>
        <v>53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51</v>
      </c>
      <c r="C39" s="12">
        <v>46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30.871212735959201</v>
      </c>
      <c r="K39" s="4">
        <f>RANK(J39,'Universal Aggregate Worksheet'!AT7:AT67,1)</f>
        <v>52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45</v>
      </c>
      <c r="C40" s="4">
        <v>38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-2.7222964745572931</v>
      </c>
      <c r="K40" s="4">
        <f>RANK(J40,'Universal Aggregate Worksheet'!AU7:AU67,0)</f>
        <v>55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8.9552238805970144E-2</v>
      </c>
      <c r="G41" s="13">
        <f>C20/C10</f>
        <v>0.11583924349881797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0.11583924349881797</v>
      </c>
      <c r="G42" s="10">
        <f>B20/B10</f>
        <v>8.9552238805970144E-2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12</v>
      </c>
      <c r="C43" s="4">
        <v>12</v>
      </c>
      <c r="D43" s="65" t="s">
        <v>190</v>
      </c>
      <c r="E43" s="12" t="s">
        <v>208</v>
      </c>
      <c r="F43" s="10">
        <f>F41-F42</f>
        <v>-2.6287004692847823E-2</v>
      </c>
      <c r="G43" s="10">
        <f>G41-G42</f>
        <v>2.6287004692847823E-2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730.75</v>
      </c>
      <c r="C44" s="4">
        <v>730.75</v>
      </c>
      <c r="D44" s="65" t="s">
        <v>34</v>
      </c>
      <c r="E44" s="12" t="s">
        <v>209</v>
      </c>
      <c r="F44" s="79">
        <f>B20/F9</f>
        <v>9.45945945945946E-2</v>
      </c>
      <c r="G44" s="79">
        <f>C20/F10</f>
        <v>0.13101604278074866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0.11678832116788321</v>
      </c>
      <c r="G45" s="79">
        <f>C21/C9</f>
        <v>0.15957446808510639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0.17342342342342343</v>
      </c>
      <c r="G48" s="32"/>
      <c r="H48" s="64"/>
      <c r="M48" s="65" t="s">
        <v>39</v>
      </c>
    </row>
    <row r="49" spans="1:13">
      <c r="A49" s="4" t="s">
        <v>9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35.083532219570408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26.208651399491096</v>
      </c>
      <c r="D49" s="65" t="s">
        <v>38</v>
      </c>
      <c r="E49" s="4" t="s">
        <v>152</v>
      </c>
      <c r="F49" s="10">
        <f>C15/F10</f>
        <v>0.15508021390374332</v>
      </c>
      <c r="G49" s="29"/>
      <c r="H49" s="64"/>
      <c r="M49" s="65" t="s">
        <v>38</v>
      </c>
    </row>
    <row r="50" spans="1:13">
      <c r="A50" s="4" t="s">
        <v>191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21.223021582733814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29.29936305732484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17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31.72043010752688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30.153846153846153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54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23.934426229508198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33.155080213903744</v>
      </c>
      <c r="D52" s="65" t="s">
        <v>43</v>
      </c>
      <c r="E52" s="4" t="s">
        <v>85</v>
      </c>
      <c r="F52" s="10">
        <f>B39/F11</f>
        <v>6.2347188264058682E-2</v>
      </c>
      <c r="G52" s="10">
        <f>C39/F11</f>
        <v>5.623471882640587E-2</v>
      </c>
      <c r="H52" s="64"/>
      <c r="M52" s="65" t="s">
        <v>42</v>
      </c>
    </row>
    <row r="53" spans="1:13">
      <c r="A53" s="4" t="s">
        <v>15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30.030959752321984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28.617363344051448</v>
      </c>
      <c r="D53" s="65" t="s">
        <v>44</v>
      </c>
      <c r="E53" s="12" t="s">
        <v>211</v>
      </c>
      <c r="F53" s="79">
        <f>(C12-C9)/F10</f>
        <v>0.40106951871657753</v>
      </c>
      <c r="G53" s="79">
        <f>(B12-B9)/F9</f>
        <v>0.27927927927927926</v>
      </c>
      <c r="H53" s="64"/>
      <c r="M53" s="65" t="s">
        <v>43</v>
      </c>
    </row>
    <row r="54" spans="1:13">
      <c r="A54" s="4" t="s">
        <v>1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26.747720364741639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34.871794871794869</v>
      </c>
      <c r="D54" s="65" t="s">
        <v>45</v>
      </c>
      <c r="E54" s="12" t="s">
        <v>350</v>
      </c>
      <c r="F54" s="79">
        <f>B29/F10</f>
        <v>0.27807486631016043</v>
      </c>
      <c r="G54" s="79">
        <f>C29/F9</f>
        <v>0.23648648648648649</v>
      </c>
      <c r="H54" s="64"/>
      <c r="M54" s="65" t="s">
        <v>44</v>
      </c>
    </row>
    <row r="55" spans="1:13">
      <c r="A55" s="4" t="s">
        <v>49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32.986111111111107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28.059701492537314</v>
      </c>
      <c r="D55" s="65" t="s">
        <v>46</v>
      </c>
      <c r="E55" s="12" t="s">
        <v>351</v>
      </c>
      <c r="F55" s="79">
        <f>B28/F9</f>
        <v>0.4391891891891892</v>
      </c>
      <c r="G55" s="79">
        <f>C28/F10</f>
        <v>0.48663101604278075</v>
      </c>
      <c r="H55" s="64"/>
      <c r="M55" s="65" t="s">
        <v>45</v>
      </c>
    </row>
    <row r="56" spans="1:13">
      <c r="A56" s="4" t="s">
        <v>42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23.48993288590604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29.936305732484076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46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26.775956284153008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31.232876712328768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5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26.409495548961427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28.947368421052634</v>
      </c>
      <c r="D58" s="65" t="s">
        <v>191</v>
      </c>
      <c r="E58" s="12" t="s">
        <v>100</v>
      </c>
      <c r="F58" s="10">
        <f>B71</f>
        <v>28.148916261401908</v>
      </c>
      <c r="G58" s="7"/>
      <c r="H58" s="64"/>
      <c r="M58" s="65" t="s">
        <v>192</v>
      </c>
    </row>
    <row r="59" spans="1:13">
      <c r="A59" s="4" t="s">
        <v>190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32.575757575757578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34.042553191489361</v>
      </c>
      <c r="D59" s="65" t="s">
        <v>49</v>
      </c>
      <c r="E59" s="12" t="s">
        <v>101</v>
      </c>
      <c r="F59" s="10">
        <f>C71</f>
        <v>30.871212735959201</v>
      </c>
      <c r="G59" s="7"/>
      <c r="H59" s="64"/>
      <c r="M59" s="65" t="s">
        <v>191</v>
      </c>
    </row>
    <row r="60" spans="1:13">
      <c r="A60" s="4" t="s">
        <v>23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26.809651474530831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35.929648241206031</v>
      </c>
      <c r="D60" s="65" t="s">
        <v>51</v>
      </c>
      <c r="E60" s="4" t="s">
        <v>153</v>
      </c>
      <c r="F60" s="10">
        <f>F58-F59</f>
        <v>-2.7222964745572931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28.148916261401908</v>
      </c>
      <c r="C71" s="34">
        <f>AVERAGEIF(C49:C67,"&gt;0")</f>
        <v>30.871212735959201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8" max="8" width="9.140625" customWidth="1"/>
    <col min="9" max="9" width="39.7109375" customWidth="1"/>
    <col min="10" max="12" width="12.7109375" customWidth="1"/>
    <col min="13" max="23" width="9.140625" customWidth="1"/>
  </cols>
  <sheetData>
    <row r="1" spans="1:23">
      <c r="A1" t="s">
        <v>96</v>
      </c>
      <c r="B1" s="3" t="s">
        <v>7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Bucknell</v>
      </c>
      <c r="C7" s="75" t="s">
        <v>62</v>
      </c>
      <c r="D7" s="66" t="s">
        <v>193</v>
      </c>
      <c r="E7" s="7"/>
      <c r="F7" s="75" t="str">
        <f>B1</f>
        <v>Bucknell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66.844106463878319</v>
      </c>
      <c r="K8" s="4">
        <f>RANK(J8,'Universal Aggregate Worksheet'!I7:I67,0)</f>
        <v>31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152</v>
      </c>
      <c r="C9" s="4">
        <v>112</v>
      </c>
      <c r="D9" s="65" t="s">
        <v>1</v>
      </c>
      <c r="E9" s="4" t="s">
        <v>77</v>
      </c>
      <c r="F9" s="77">
        <f>B32+B33+C35</f>
        <v>446</v>
      </c>
      <c r="G9" s="27"/>
      <c r="H9" s="64"/>
      <c r="I9" s="12" t="s">
        <v>154</v>
      </c>
      <c r="J9" s="9">
        <f>F12</f>
        <v>33.916349809885929</v>
      </c>
      <c r="K9" s="4">
        <f>RANK(J9,'Universal Aggregate Worksheet'!F7:F67,0)</f>
        <v>26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411</v>
      </c>
      <c r="C10" s="4">
        <v>426</v>
      </c>
      <c r="D10" s="65" t="s">
        <v>2</v>
      </c>
      <c r="E10" s="4" t="s">
        <v>78</v>
      </c>
      <c r="F10" s="77">
        <f>C32+C33+B35</f>
        <v>433</v>
      </c>
      <c r="G10" s="27"/>
      <c r="H10" s="64"/>
      <c r="I10" s="12" t="s">
        <v>155</v>
      </c>
      <c r="J10" s="9">
        <f>F13</f>
        <v>32.927756653992397</v>
      </c>
      <c r="K10" s="4">
        <f>RANK(J10,'Universal Aggregate Worksheet'!G7:G67,1)</f>
        <v>31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0.36982968369829683</v>
      </c>
      <c r="C11" s="6">
        <f>C9/C10</f>
        <v>0.26291079812206575</v>
      </c>
      <c r="D11" s="65" t="s">
        <v>3</v>
      </c>
      <c r="E11" s="4" t="s">
        <v>79</v>
      </c>
      <c r="F11" s="77">
        <f>SUM(F9:F10)</f>
        <v>879</v>
      </c>
      <c r="G11" s="27"/>
      <c r="H11" s="64"/>
      <c r="I11" s="12" t="s">
        <v>203</v>
      </c>
      <c r="J11" s="9">
        <f>J9-J10</f>
        <v>0.98859315589353258</v>
      </c>
      <c r="K11" s="4">
        <f>RANK(J11,'Universal Aggregate Worksheet'!H7:H67,0)</f>
        <v>23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271</v>
      </c>
      <c r="C12" s="4">
        <v>269</v>
      </c>
      <c r="D12" s="65" t="s">
        <v>4</v>
      </c>
      <c r="E12" s="4" t="s">
        <v>80</v>
      </c>
      <c r="F12" s="78">
        <f>F9/(B44/60)</f>
        <v>33.916349809885929</v>
      </c>
      <c r="G12" s="28"/>
      <c r="H12" s="64"/>
      <c r="I12" s="4" t="s">
        <v>128</v>
      </c>
      <c r="J12" s="10">
        <f>F24</f>
        <v>33.276053906467851</v>
      </c>
      <c r="K12" s="4">
        <f>RANK(J12,'Universal Aggregate Worksheet'!AB7:AB67,0)</f>
        <v>12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0.65936739659367394</v>
      </c>
      <c r="C13" s="6">
        <f>C12/C10</f>
        <v>0.63145539906103287</v>
      </c>
      <c r="D13" s="65" t="s">
        <v>5</v>
      </c>
      <c r="E13" s="4" t="s">
        <v>81</v>
      </c>
      <c r="F13" s="78">
        <f>F10/(B44/60)</f>
        <v>32.927756653992397</v>
      </c>
      <c r="G13" s="28"/>
      <c r="H13" s="64"/>
      <c r="I13" s="4" t="s">
        <v>131</v>
      </c>
      <c r="J13" s="10">
        <f>F25</f>
        <v>25.575700518892866</v>
      </c>
      <c r="K13" s="4">
        <f>RANK(J13,'Universal Aggregate Worksheet'!AD7:AD67,1)</f>
        <v>15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0.56088560885608851</v>
      </c>
      <c r="C14" s="6">
        <f>C9/C12</f>
        <v>0.41635687732342008</v>
      </c>
      <c r="D14" s="65" t="s">
        <v>6</v>
      </c>
      <c r="E14" s="4" t="s">
        <v>82</v>
      </c>
      <c r="F14" s="78">
        <f>F11/(B44/60)</f>
        <v>66.844106463878319</v>
      </c>
      <c r="G14" s="28"/>
      <c r="H14" s="64"/>
      <c r="I14" s="4" t="s">
        <v>133</v>
      </c>
      <c r="J14" s="10">
        <f>F26</f>
        <v>7.7003533875749852</v>
      </c>
      <c r="K14" s="4">
        <f>RANK(J14,'Universal Aggregate Worksheet'!AF7:AF67,0)</f>
        <v>12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91</v>
      </c>
      <c r="C15" s="4">
        <v>89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0.92152466367713004</v>
      </c>
      <c r="K15" s="4">
        <f>RANK(J15,'Universal Aggregate Worksheet'!O7:O67,0)</f>
        <v>50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0.59868421052631582</v>
      </c>
      <c r="C16" s="6">
        <f>C15/C9</f>
        <v>0.7946428571428571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0.9838337182448037</v>
      </c>
      <c r="K16" s="4">
        <f>RANK(J16,'Universal Aggregate Worksheet'!T7:T67,1)</f>
        <v>22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61</v>
      </c>
      <c r="C17" s="8">
        <f>C9-C15</f>
        <v>23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0.37714355231143554</v>
      </c>
      <c r="K17" s="4">
        <f>RANK(J17,'Universal Aggregate Worksheet'!R7:R67,0)</f>
        <v>2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34.080717488789233</v>
      </c>
      <c r="G18" s="29"/>
      <c r="H18" s="64"/>
      <c r="I18" s="4" t="s">
        <v>166</v>
      </c>
      <c r="J18" s="6">
        <f>F36</f>
        <v>0.26995539906103289</v>
      </c>
      <c r="K18" s="4">
        <f>RANK(J18,'Universal Aggregate Worksheet'!W7:W67,1)</f>
        <v>12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25.866050808314089</v>
      </c>
      <c r="G19" s="29"/>
      <c r="H19" s="64"/>
      <c r="I19" s="4" t="s">
        <v>176</v>
      </c>
      <c r="J19" s="10">
        <f>F48</f>
        <v>0.20403587443946189</v>
      </c>
      <c r="K19" s="4">
        <f>RANK(J19,'Universal Aggregate Worksheet'!Y7:Y67,0)</f>
        <v>14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44</v>
      </c>
      <c r="C20" s="4">
        <v>36</v>
      </c>
      <c r="D20" s="65" t="s">
        <v>12</v>
      </c>
      <c r="E20" s="4" t="s">
        <v>115</v>
      </c>
      <c r="F20" s="10">
        <f>F18-F19</f>
        <v>8.214666680475144</v>
      </c>
      <c r="G20" s="29"/>
      <c r="H20" s="64"/>
      <c r="I20" s="4" t="s">
        <v>177</v>
      </c>
      <c r="J20" s="10">
        <f>F49</f>
        <v>0.20554272517321015</v>
      </c>
      <c r="K20" s="4">
        <f>RANK(J20,'Universal Aggregate Worksheet'!Z7:Z67,1)</f>
        <v>51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18</v>
      </c>
      <c r="C21" s="4">
        <v>13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0.45098039215686275</v>
      </c>
      <c r="K21" s="4">
        <f>RANK(J21,'Universal Aggregate Worksheet'!J7:J67,0)</f>
        <v>45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0.40909090909090912</v>
      </c>
      <c r="C22" s="23">
        <f>C21/C20</f>
        <v>0.3611111111111111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0.8226415094339623</v>
      </c>
      <c r="K22" s="4">
        <f>RANK(J22,'Universal Aggregate Worksheet'!K7:K67,0)</f>
        <v>37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1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0.80275229357798161</v>
      </c>
      <c r="K23" s="4">
        <f>RANK(J23,'Universal Aggregate Worksheet'!L7:L67,1)</f>
        <v>14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2.2727272727272728E-2</v>
      </c>
      <c r="D24" s="65" t="s">
        <v>16</v>
      </c>
      <c r="E24" s="12" t="s">
        <v>117</v>
      </c>
      <c r="F24" s="10">
        <f>(F18*'Efficiency Adjustment'!B66)/C71</f>
        <v>33.276053906467851</v>
      </c>
      <c r="G24" s="7"/>
      <c r="H24" s="64"/>
      <c r="I24" s="4" t="s">
        <v>198</v>
      </c>
      <c r="J24" s="6">
        <f>B22</f>
        <v>0.40909090909090912</v>
      </c>
      <c r="K24" s="4">
        <f>RANK(J24,'Universal Aggregate Worksheet'!AG7:AG67,0)</f>
        <v>20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25.575700518892866</v>
      </c>
      <c r="G25" s="7"/>
      <c r="H25" s="64"/>
      <c r="I25" s="12" t="s">
        <v>199</v>
      </c>
      <c r="J25" s="6">
        <f>C22</f>
        <v>0.3611111111111111</v>
      </c>
      <c r="K25" s="4">
        <f>RANK(J25,'Universal Aggregate Worksheet'!AH7:AH67,1)</f>
        <v>37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7.7003533875749852</v>
      </c>
      <c r="G26" s="7"/>
      <c r="H26" s="64"/>
      <c r="I26" s="12" t="s">
        <v>212</v>
      </c>
      <c r="J26" s="10">
        <f>F41</f>
        <v>0.1070559610705596</v>
      </c>
      <c r="K26" s="4">
        <f>RANK(J26,'Universal Aggregate Worksheet'!AM7:AM67,0)</f>
        <v>29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362</v>
      </c>
      <c r="C27" s="4">
        <v>400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8.4507042253521125E-2</v>
      </c>
      <c r="K27" s="4">
        <f>RANK(J27,'Universal Aggregate Worksheet'!AN7:AN67,1)</f>
        <v>13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218</v>
      </c>
      <c r="C28" s="12">
        <v>219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9.8654708520179366E-2</v>
      </c>
      <c r="K28" s="4">
        <f>RANK(J28,'Universal Aggregate Worksheet'!AI7:AI67,0)</f>
        <v>38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117</v>
      </c>
      <c r="C29" s="12">
        <v>122</v>
      </c>
      <c r="D29" s="65" t="s">
        <v>21</v>
      </c>
      <c r="E29" s="4" t="s">
        <v>141</v>
      </c>
      <c r="F29" s="10">
        <f>B10/F9</f>
        <v>0.92152466367713004</v>
      </c>
      <c r="G29" s="29"/>
      <c r="H29" s="64"/>
      <c r="I29" s="12" t="s">
        <v>215</v>
      </c>
      <c r="J29" s="80">
        <f>G44</f>
        <v>8.3140877598152418E-2</v>
      </c>
      <c r="K29" s="4">
        <f>RANK(J29,'Universal Aggregate Worksheet'!AJ7:AJ67,1)</f>
        <v>14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0.9838337182448037</v>
      </c>
      <c r="G30" s="7"/>
      <c r="H30" s="64"/>
      <c r="I30" s="12" t="s">
        <v>216</v>
      </c>
      <c r="J30" s="80">
        <f>F45</f>
        <v>0.11842105263157894</v>
      </c>
      <c r="K30" s="4">
        <f>RANK(J30,'Universal Aggregate Worksheet'!AK7:AK67,0)</f>
        <v>37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-6.2309054567673661E-2</v>
      </c>
      <c r="G31" s="29"/>
      <c r="H31" s="64"/>
      <c r="I31" s="12" t="s">
        <v>217</v>
      </c>
      <c r="J31" s="80">
        <f>G45</f>
        <v>0.11607142857142858</v>
      </c>
      <c r="K31" s="4">
        <f>RANK(J31,'Universal Aggregate Worksheet'!AL7:AL67,1)</f>
        <v>29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138</v>
      </c>
      <c r="C32" s="94">
        <v>168</v>
      </c>
      <c r="D32" s="65" t="s">
        <v>24</v>
      </c>
      <c r="E32" s="4" t="s">
        <v>143</v>
      </c>
      <c r="F32" s="10">
        <f>B12/F9</f>
        <v>0.6076233183856502</v>
      </c>
      <c r="G32" s="29"/>
      <c r="H32" s="64"/>
      <c r="I32" s="12" t="s">
        <v>219</v>
      </c>
      <c r="J32" s="10">
        <f>F52</f>
        <v>3.8680318543799774E-2</v>
      </c>
      <c r="K32" s="4">
        <f>RANK(J32,'Universal Aggregate Worksheet'!AO7:AO67,1)</f>
        <v>6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265</v>
      </c>
      <c r="C33" s="12">
        <v>218</v>
      </c>
      <c r="D33" s="65" t="s">
        <v>25</v>
      </c>
      <c r="E33" s="12" t="s">
        <v>144</v>
      </c>
      <c r="F33" s="10">
        <f>C12/F10</f>
        <v>0.6212471131639723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6.3708759954493738E-2</v>
      </c>
      <c r="K33" s="4">
        <f>RANK(J33,'Universal Aggregate Worksheet'!AP7:AP67,0)</f>
        <v>16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218</v>
      </c>
      <c r="C34" s="94">
        <v>175</v>
      </c>
      <c r="D34" s="65" t="s">
        <v>26</v>
      </c>
      <c r="E34" s="12" t="s">
        <v>87</v>
      </c>
      <c r="F34" s="13">
        <f>F32-F33</f>
        <v>-1.3623794778322096E-2</v>
      </c>
      <c r="G34" s="29"/>
      <c r="H34" s="64"/>
      <c r="I34" s="12" t="s">
        <v>220</v>
      </c>
      <c r="J34" s="80">
        <f>F53</f>
        <v>0.3625866050808314</v>
      </c>
      <c r="K34" s="4">
        <f>RANK(J34,'Universal Aggregate Worksheet'!AQ7:AQ67,0)</f>
        <v>12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47</v>
      </c>
      <c r="C35" s="94">
        <f>C33-C34</f>
        <v>43</v>
      </c>
      <c r="D35" s="65" t="s">
        <v>27</v>
      </c>
      <c r="E35" s="12" t="s">
        <v>145</v>
      </c>
      <c r="F35" s="6">
        <f>((0.167*B21)+(B9)+(0.83*B23))/B10</f>
        <v>0.37714355231143554</v>
      </c>
      <c r="G35" s="30"/>
      <c r="H35" s="64"/>
      <c r="I35" s="12" t="s">
        <v>221</v>
      </c>
      <c r="J35" s="80">
        <f>G53</f>
        <v>0.26681614349775784</v>
      </c>
      <c r="K35" s="4">
        <f>RANK(J35,'Universal Aggregate Worksheet'!AR7:AR67,1)</f>
        <v>8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0.8226415094339623</v>
      </c>
      <c r="C36" s="6">
        <f>C34/(C34+C35)</f>
        <v>0.80275229357798161</v>
      </c>
      <c r="D36" s="65" t="s">
        <v>28</v>
      </c>
      <c r="E36" s="12" t="s">
        <v>146</v>
      </c>
      <c r="F36" s="6">
        <f>((0.167*C21)+(C9)+(0.83*C23))/C10</f>
        <v>0.26995539906103289</v>
      </c>
      <c r="G36" s="7"/>
      <c r="H36" s="64"/>
      <c r="I36" s="12" t="s">
        <v>352</v>
      </c>
      <c r="J36" s="80">
        <f>F54</f>
        <v>0.2702078521939954</v>
      </c>
      <c r="K36" s="4">
        <f>RANK(J36,'Universal Aggregate Worksheet'!N7:N67,1)</f>
        <v>52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0.57197785977859783</v>
      </c>
      <c r="G37" s="30"/>
      <c r="H37" s="64"/>
      <c r="I37" s="12" t="s">
        <v>353</v>
      </c>
      <c r="J37" s="80">
        <f>F55</f>
        <v>0.48878923766816146</v>
      </c>
      <c r="K37" s="4">
        <f>RANK(J37,'Universal Aggregate Worksheet'!M7:M67,1)</f>
        <v>41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0.42751301115241636</v>
      </c>
      <c r="G38" s="30"/>
      <c r="H38" s="64"/>
      <c r="I38" s="12" t="s">
        <v>200</v>
      </c>
      <c r="J38" s="10">
        <f>B71</f>
        <v>29.682719478206373</v>
      </c>
      <c r="K38" s="4">
        <f>RANK(J38,'Universal Aggregate Worksheet'!AS7:AS67,0)</f>
        <v>26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34</v>
      </c>
      <c r="C39" s="12">
        <v>56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30.140871588406569</v>
      </c>
      <c r="K39" s="4">
        <f>RANK(J39,'Universal Aggregate Worksheet'!AT7:AT67,1)</f>
        <v>44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27</v>
      </c>
      <c r="C40" s="4">
        <v>44.5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-0.45815211020019575</v>
      </c>
      <c r="K40" s="4">
        <f>RANK(J40,'Universal Aggregate Worksheet'!AU7:AU67,0)</f>
        <v>40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0.1070559610705596</v>
      </c>
      <c r="G41" s="13">
        <f>C20/C10</f>
        <v>8.4507042253521125E-2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8.4507042253521125E-2</v>
      </c>
      <c r="G42" s="10">
        <f>B20/B10</f>
        <v>0.1070559610705596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13</v>
      </c>
      <c r="C43" s="4">
        <v>13</v>
      </c>
      <c r="D43" s="65" t="s">
        <v>190</v>
      </c>
      <c r="E43" s="12" t="s">
        <v>208</v>
      </c>
      <c r="F43" s="10">
        <f>F41-F42</f>
        <v>2.254891881703848E-2</v>
      </c>
      <c r="G43" s="10">
        <f>G41-G42</f>
        <v>-2.254891881703848E-2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789</v>
      </c>
      <c r="C44" s="4">
        <v>789</v>
      </c>
      <c r="D44" s="65" t="s">
        <v>34</v>
      </c>
      <c r="E44" s="12" t="s">
        <v>209</v>
      </c>
      <c r="F44" s="79">
        <f>B20/F9</f>
        <v>9.8654708520179366E-2</v>
      </c>
      <c r="G44" s="79">
        <f>C20/F10</f>
        <v>8.3140877598152418E-2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0.11842105263157894</v>
      </c>
      <c r="G45" s="79">
        <f>C21/C9</f>
        <v>0.11607142857142858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0.20403587443946189</v>
      </c>
      <c r="G48" s="32"/>
      <c r="H48" s="64"/>
      <c r="M48" s="65" t="s">
        <v>39</v>
      </c>
    </row>
    <row r="49" spans="1:13">
      <c r="A49" s="4" t="s">
        <v>12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27.738927738927739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28.316326530612244</v>
      </c>
      <c r="D49" s="65" t="s">
        <v>38</v>
      </c>
      <c r="E49" s="4" t="s">
        <v>152</v>
      </c>
      <c r="F49" s="10">
        <f>C15/F10</f>
        <v>0.20554272517321015</v>
      </c>
      <c r="G49" s="29"/>
      <c r="H49" s="64"/>
      <c r="M49" s="65" t="s">
        <v>38</v>
      </c>
    </row>
    <row r="50" spans="1:13">
      <c r="A50" s="4" t="s">
        <v>32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39.814814814814817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22.222222222222221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55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32.446808510638299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31.818181818181817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34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30.54662379421222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28.402366863905325</v>
      </c>
      <c r="D52" s="65" t="s">
        <v>43</v>
      </c>
      <c r="E52" s="4" t="s">
        <v>85</v>
      </c>
      <c r="F52" s="10">
        <f>B39/F11</f>
        <v>3.8680318543799774E-2</v>
      </c>
      <c r="G52" s="10">
        <f>C39/F11</f>
        <v>6.3708759954493738E-2</v>
      </c>
      <c r="H52" s="64"/>
      <c r="M52" s="65" t="s">
        <v>42</v>
      </c>
    </row>
    <row r="53" spans="1:13">
      <c r="A53" s="4" t="s">
        <v>21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28.656716417910449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35.889570552147241</v>
      </c>
      <c r="D53" s="65" t="s">
        <v>44</v>
      </c>
      <c r="E53" s="12" t="s">
        <v>211</v>
      </c>
      <c r="F53" s="79">
        <f>(C12-C9)/F10</f>
        <v>0.3625866050808314</v>
      </c>
      <c r="G53" s="79">
        <f>(B12-B9)/F9</f>
        <v>0.26681614349775784</v>
      </c>
      <c r="H53" s="64"/>
      <c r="M53" s="65" t="s">
        <v>43</v>
      </c>
    </row>
    <row r="54" spans="1:13">
      <c r="A54" s="4" t="s">
        <v>15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30.030959752321984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28.617363344051448</v>
      </c>
      <c r="D54" s="65" t="s">
        <v>45</v>
      </c>
      <c r="E54" s="12" t="s">
        <v>350</v>
      </c>
      <c r="F54" s="79">
        <f>B29/F10</f>
        <v>0.2702078521939954</v>
      </c>
      <c r="G54" s="79">
        <f>C29/F9</f>
        <v>0.273542600896861</v>
      </c>
      <c r="H54" s="64"/>
      <c r="M54" s="65" t="s">
        <v>44</v>
      </c>
    </row>
    <row r="55" spans="1:13">
      <c r="A55" s="4" t="s">
        <v>26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26.530612244897959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27.466666666666669</v>
      </c>
      <c r="D55" s="65" t="s">
        <v>46</v>
      </c>
      <c r="E55" s="12" t="s">
        <v>351</v>
      </c>
      <c r="F55" s="79">
        <f>B28/F9</f>
        <v>0.48878923766816146</v>
      </c>
      <c r="G55" s="79">
        <f>C28/F10</f>
        <v>0.50577367205542723</v>
      </c>
      <c r="H55" s="64"/>
      <c r="M55" s="65" t="s">
        <v>45</v>
      </c>
    </row>
    <row r="56" spans="1:13">
      <c r="A56" s="4" t="s">
        <v>44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35.365853658536587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34.466019417475728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1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26.747720364741639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34.871794871794869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39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26.239067055393583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25.722543352601157</v>
      </c>
      <c r="D58" s="65" t="s">
        <v>191</v>
      </c>
      <c r="E58" s="12" t="s">
        <v>100</v>
      </c>
      <c r="F58" s="10">
        <f>B71</f>
        <v>29.682719478206373</v>
      </c>
      <c r="G58" s="7"/>
      <c r="H58" s="64"/>
      <c r="M58" s="65" t="s">
        <v>192</v>
      </c>
    </row>
    <row r="59" spans="1:13">
      <c r="A59" s="4" t="s">
        <v>23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26.809651474530831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35.929648241206031</v>
      </c>
      <c r="D59" s="65" t="s">
        <v>49</v>
      </c>
      <c r="E59" s="12" t="s">
        <v>101</v>
      </c>
      <c r="F59" s="10">
        <f>C71</f>
        <v>30.140871588406569</v>
      </c>
      <c r="G59" s="7"/>
      <c r="H59" s="64"/>
      <c r="M59" s="65" t="s">
        <v>191</v>
      </c>
    </row>
    <row r="60" spans="1:13">
      <c r="A60" s="4" t="s">
        <v>2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29.562982005141386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26.493506493506491</v>
      </c>
      <c r="D60" s="65" t="s">
        <v>51</v>
      </c>
      <c r="E60" s="4" t="s">
        <v>153</v>
      </c>
      <c r="F60" s="10">
        <f>F58-F59</f>
        <v>-0.45815211020019575</v>
      </c>
      <c r="G60" s="7"/>
      <c r="H60" s="64"/>
      <c r="M60" s="65" t="s">
        <v>49</v>
      </c>
    </row>
    <row r="61" spans="1:13">
      <c r="A61" s="4" t="s">
        <v>38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25.384615384615383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31.615120274914087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29.682719478206373</v>
      </c>
      <c r="C71" s="34">
        <f>AVERAGEIF(C49:C67,"&gt;0")</f>
        <v>30.140871588406569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8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Canisius</v>
      </c>
      <c r="C7" s="75" t="s">
        <v>62</v>
      </c>
      <c r="D7" s="66" t="s">
        <v>193</v>
      </c>
      <c r="E7" s="7"/>
      <c r="F7" s="75" t="str">
        <f>B1</f>
        <v>Canisius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70.125</v>
      </c>
      <c r="K8" s="4">
        <f>RANK(J8,'Universal Aggregate Worksheet'!I7:I67,0)</f>
        <v>13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72</v>
      </c>
      <c r="C9" s="4">
        <v>99</v>
      </c>
      <c r="D9" s="65" t="s">
        <v>1</v>
      </c>
      <c r="E9" s="4" t="s">
        <v>77</v>
      </c>
      <c r="F9" s="77">
        <f>B32+B33+C35</f>
        <v>271</v>
      </c>
      <c r="G9" s="27"/>
      <c r="H9" s="64"/>
      <c r="I9" s="12" t="s">
        <v>154</v>
      </c>
      <c r="J9" s="9">
        <f>F12</f>
        <v>33.875</v>
      </c>
      <c r="K9" s="4">
        <f>RANK(J9,'Universal Aggregate Worksheet'!F7:F67,0)</f>
        <v>27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240</v>
      </c>
      <c r="C10" s="4">
        <v>287</v>
      </c>
      <c r="D10" s="65" t="s">
        <v>2</v>
      </c>
      <c r="E10" s="4" t="s">
        <v>78</v>
      </c>
      <c r="F10" s="77">
        <f>C32+C33+B35</f>
        <v>290</v>
      </c>
      <c r="G10" s="27"/>
      <c r="H10" s="64"/>
      <c r="I10" s="12" t="s">
        <v>155</v>
      </c>
      <c r="J10" s="9">
        <f>F13</f>
        <v>36.25</v>
      </c>
      <c r="K10" s="4">
        <f>RANK(J10,'Universal Aggregate Worksheet'!G7:G67,1)</f>
        <v>48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</v>
      </c>
      <c r="C11" s="6">
        <f>C9/C10</f>
        <v>0.34494773519163763</v>
      </c>
      <c r="D11" s="65" t="s">
        <v>3</v>
      </c>
      <c r="E11" s="4" t="s">
        <v>79</v>
      </c>
      <c r="F11" s="77">
        <f>SUM(F9:F10)</f>
        <v>561</v>
      </c>
      <c r="G11" s="27"/>
      <c r="H11" s="64"/>
      <c r="I11" s="12" t="s">
        <v>203</v>
      </c>
      <c r="J11" s="9">
        <f>J9-J10</f>
        <v>-2.375</v>
      </c>
      <c r="K11" s="4">
        <f>RANK(J11,'Universal Aggregate Worksheet'!H7:H67,0)</f>
        <v>48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143</v>
      </c>
      <c r="C12" s="4">
        <v>183</v>
      </c>
      <c r="D12" s="65" t="s">
        <v>4</v>
      </c>
      <c r="E12" s="4" t="s">
        <v>80</v>
      </c>
      <c r="F12" s="78">
        <f>F9/(B44/60)</f>
        <v>33.875</v>
      </c>
      <c r="G12" s="28"/>
      <c r="H12" s="64"/>
      <c r="I12" s="4" t="s">
        <v>128</v>
      </c>
      <c r="J12" s="10">
        <f>F24</f>
        <v>25.041207801552698</v>
      </c>
      <c r="K12" s="4">
        <f>RANK(J12,'Universal Aggregate Worksheet'!AB7:AB67,0)</f>
        <v>51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0.59583333333333333</v>
      </c>
      <c r="C13" s="6">
        <f>C12/C10</f>
        <v>0.6376306620209059</v>
      </c>
      <c r="D13" s="65" t="s">
        <v>5</v>
      </c>
      <c r="E13" s="4" t="s">
        <v>81</v>
      </c>
      <c r="F13" s="78">
        <f>F10/(B44/60)</f>
        <v>36.25</v>
      </c>
      <c r="G13" s="28"/>
      <c r="H13" s="64"/>
      <c r="I13" s="4" t="s">
        <v>131</v>
      </c>
      <c r="J13" s="10">
        <f>F25</f>
        <v>33.709892204649321</v>
      </c>
      <c r="K13" s="4">
        <f>RANK(J13,'Universal Aggregate Worksheet'!AD7:AD67,1)</f>
        <v>51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0.50349650349650354</v>
      </c>
      <c r="C14" s="6">
        <f>C9/C12</f>
        <v>0.54098360655737709</v>
      </c>
      <c r="D14" s="65" t="s">
        <v>6</v>
      </c>
      <c r="E14" s="4" t="s">
        <v>82</v>
      </c>
      <c r="F14" s="78">
        <f>F11/(B44/60)</f>
        <v>70.125</v>
      </c>
      <c r="G14" s="28"/>
      <c r="H14" s="64"/>
      <c r="I14" s="4" t="s">
        <v>133</v>
      </c>
      <c r="J14" s="10">
        <f>F26</f>
        <v>-8.6686844030966235</v>
      </c>
      <c r="K14" s="4">
        <f>RANK(J14,'Universal Aggregate Worksheet'!AF7:AF67,0)</f>
        <v>54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47</v>
      </c>
      <c r="C15" s="4">
        <v>54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0.88560885608856088</v>
      </c>
      <c r="K15" s="4">
        <f>RANK(J15,'Universal Aggregate Worksheet'!O7:O67,0)</f>
        <v>54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0.65277777777777779</v>
      </c>
      <c r="C16" s="6">
        <f>C15/C9</f>
        <v>0.54545454545454541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0.98965517241379308</v>
      </c>
      <c r="K16" s="4">
        <f>RANK(J16,'Universal Aggregate Worksheet'!T7:T67,1)</f>
        <v>24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25</v>
      </c>
      <c r="C17" s="8">
        <f>C9-C15</f>
        <v>45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0.30974166666666664</v>
      </c>
      <c r="K17" s="4">
        <f>RANK(J17,'Universal Aggregate Worksheet'!R7:R67,0)</f>
        <v>24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26.568265682656829</v>
      </c>
      <c r="G18" s="29"/>
      <c r="H18" s="64"/>
      <c r="I18" s="4" t="s">
        <v>166</v>
      </c>
      <c r="J18" s="6">
        <f>F36</f>
        <v>0.35307665505226482</v>
      </c>
      <c r="K18" s="4">
        <f>RANK(J18,'Universal Aggregate Worksheet'!W7:W67,1)</f>
        <v>57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34.137931034482762</v>
      </c>
      <c r="G19" s="29"/>
      <c r="H19" s="64"/>
      <c r="I19" s="4" t="s">
        <v>176</v>
      </c>
      <c r="J19" s="10">
        <f>F48</f>
        <v>0.17343173431734318</v>
      </c>
      <c r="K19" s="4">
        <f>RANK(J19,'Universal Aggregate Worksheet'!Y7:Y67,0)</f>
        <v>27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38</v>
      </c>
      <c r="C20" s="4">
        <v>28</v>
      </c>
      <c r="D20" s="65" t="s">
        <v>12</v>
      </c>
      <c r="E20" s="4" t="s">
        <v>115</v>
      </c>
      <c r="F20" s="10">
        <f>F18-F19</f>
        <v>-7.5696653518259325</v>
      </c>
      <c r="G20" s="29"/>
      <c r="H20" s="64"/>
      <c r="I20" s="4" t="s">
        <v>177</v>
      </c>
      <c r="J20" s="10">
        <f>F49</f>
        <v>0.18620689655172415</v>
      </c>
      <c r="K20" s="4">
        <f>RANK(J20,'Universal Aggregate Worksheet'!Z7:Z67,1)</f>
        <v>43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14</v>
      </c>
      <c r="C21" s="4">
        <v>9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0.47979797979797978</v>
      </c>
      <c r="K21" s="4">
        <f>RANK(J21,'Universal Aggregate Worksheet'!J7:J67,0)</f>
        <v>39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0.36842105263157893</v>
      </c>
      <c r="C22" s="23">
        <f>C21/C20</f>
        <v>0.32142857142857145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0.81756756756756754</v>
      </c>
      <c r="K22" s="4">
        <f>RANK(J22,'Universal Aggregate Worksheet'!K7:K67,0)</f>
        <v>42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1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0.82499999999999996</v>
      </c>
      <c r="K23" s="4">
        <f>RANK(J23,'Universal Aggregate Worksheet'!L7:L67,1)</f>
        <v>25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2.6315789473684209E-2</v>
      </c>
      <c r="D24" s="65" t="s">
        <v>16</v>
      </c>
      <c r="E24" s="12" t="s">
        <v>117</v>
      </c>
      <c r="F24" s="10">
        <f>(F18*'Efficiency Adjustment'!B66)/C71</f>
        <v>25.041207801552698</v>
      </c>
      <c r="G24" s="7"/>
      <c r="H24" s="64"/>
      <c r="I24" s="4" t="s">
        <v>198</v>
      </c>
      <c r="J24" s="6">
        <f>B22</f>
        <v>0.36842105263157893</v>
      </c>
      <c r="K24" s="4">
        <f>RANK(J24,'Universal Aggregate Worksheet'!AG7:AG67,0)</f>
        <v>27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33.709892204649321</v>
      </c>
      <c r="G25" s="7"/>
      <c r="H25" s="64"/>
      <c r="I25" s="12" t="s">
        <v>199</v>
      </c>
      <c r="J25" s="6">
        <f>C22</f>
        <v>0.32142857142857145</v>
      </c>
      <c r="K25" s="4">
        <f>RANK(J25,'Universal Aggregate Worksheet'!AH7:AH67,1)</f>
        <v>24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-8.6686844030966235</v>
      </c>
      <c r="G26" s="7"/>
      <c r="H26" s="64"/>
      <c r="I26" s="12" t="s">
        <v>212</v>
      </c>
      <c r="J26" s="10">
        <f>F41</f>
        <v>0.15833333333333333</v>
      </c>
      <c r="K26" s="4">
        <f>RANK(J26,'Universal Aggregate Worksheet'!AM7:AM67,0)</f>
        <v>3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224</v>
      </c>
      <c r="C27" s="4">
        <v>250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9.7560975609756101E-2</v>
      </c>
      <c r="K27" s="4">
        <f>RANK(J27,'Universal Aggregate Worksheet'!AN7:AN67,1)</f>
        <v>23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159</v>
      </c>
      <c r="C28" s="12">
        <v>135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0.14022140221402213</v>
      </c>
      <c r="K28" s="4">
        <f>RANK(J28,'Universal Aggregate Worksheet'!AI7:AI67,0)</f>
        <v>5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56</v>
      </c>
      <c r="C29" s="12">
        <v>61</v>
      </c>
      <c r="D29" s="65" t="s">
        <v>21</v>
      </c>
      <c r="E29" s="4" t="s">
        <v>141</v>
      </c>
      <c r="F29" s="10">
        <f>B10/F9</f>
        <v>0.88560885608856088</v>
      </c>
      <c r="G29" s="29"/>
      <c r="H29" s="64"/>
      <c r="I29" s="12" t="s">
        <v>215</v>
      </c>
      <c r="J29" s="80">
        <f>G44</f>
        <v>9.6551724137931033E-2</v>
      </c>
      <c r="K29" s="4">
        <f>RANK(J29,'Universal Aggregate Worksheet'!AJ7:AJ67,1)</f>
        <v>22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0.98965517241379308</v>
      </c>
      <c r="G30" s="7"/>
      <c r="H30" s="64"/>
      <c r="I30" s="12" t="s">
        <v>216</v>
      </c>
      <c r="J30" s="80">
        <f>F45</f>
        <v>0.19444444444444445</v>
      </c>
      <c r="K30" s="4">
        <f>RANK(J30,'Universal Aggregate Worksheet'!AK7:AK67,0)</f>
        <v>7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-0.1040463163252322</v>
      </c>
      <c r="G31" s="29"/>
      <c r="H31" s="64"/>
      <c r="I31" s="12" t="s">
        <v>217</v>
      </c>
      <c r="J31" s="80">
        <f>G45</f>
        <v>9.0909090909090912E-2</v>
      </c>
      <c r="K31" s="4">
        <f>RANK(J31,'Universal Aggregate Worksheet'!AL7:AL67,1)</f>
        <v>15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95</v>
      </c>
      <c r="C32" s="94">
        <v>103</v>
      </c>
      <c r="D32" s="65" t="s">
        <v>24</v>
      </c>
      <c r="E32" s="4" t="s">
        <v>143</v>
      </c>
      <c r="F32" s="10">
        <f>B12/F9</f>
        <v>0.52767527675276749</v>
      </c>
      <c r="G32" s="29"/>
      <c r="H32" s="64"/>
      <c r="I32" s="12" t="s">
        <v>219</v>
      </c>
      <c r="J32" s="10">
        <f>F52</f>
        <v>5.5258467023172907E-2</v>
      </c>
      <c r="K32" s="4">
        <f>RANK(J32,'Universal Aggregate Worksheet'!AO7:AO67,1)</f>
        <v>30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148</v>
      </c>
      <c r="C33" s="12">
        <v>160</v>
      </c>
      <c r="D33" s="65" t="s">
        <v>25</v>
      </c>
      <c r="E33" s="12" t="s">
        <v>144</v>
      </c>
      <c r="F33" s="10">
        <f>C12/F10</f>
        <v>0.63103448275862073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7.4866310160427801E-2</v>
      </c>
      <c r="K33" s="4">
        <f>RANK(J33,'Universal Aggregate Worksheet'!AP7:AP67,0)</f>
        <v>5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121</v>
      </c>
      <c r="C34" s="94">
        <v>132</v>
      </c>
      <c r="D34" s="65" t="s">
        <v>26</v>
      </c>
      <c r="E34" s="12" t="s">
        <v>87</v>
      </c>
      <c r="F34" s="13">
        <f>F32-F33</f>
        <v>-0.10335920600585324</v>
      </c>
      <c r="G34" s="29"/>
      <c r="H34" s="64"/>
      <c r="I34" s="12" t="s">
        <v>220</v>
      </c>
      <c r="J34" s="80">
        <f>F53</f>
        <v>0.28965517241379313</v>
      </c>
      <c r="K34" s="4">
        <f>RANK(J34,'Universal Aggregate Worksheet'!AQ7:AQ67,0)</f>
        <v>44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27</v>
      </c>
      <c r="C35" s="94">
        <f>C33-C34</f>
        <v>28</v>
      </c>
      <c r="D35" s="65" t="s">
        <v>27</v>
      </c>
      <c r="E35" s="12" t="s">
        <v>145</v>
      </c>
      <c r="F35" s="6">
        <f>((0.167*B21)+(B9)+(0.83*B23))/B10</f>
        <v>0.30974166666666664</v>
      </c>
      <c r="G35" s="30"/>
      <c r="H35" s="64"/>
      <c r="I35" s="12" t="s">
        <v>221</v>
      </c>
      <c r="J35" s="80">
        <f>G53</f>
        <v>0.26199261992619927</v>
      </c>
      <c r="K35" s="4">
        <f>RANK(J35,'Universal Aggregate Worksheet'!AR7:AR67,1)</f>
        <v>6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0.81756756756756754</v>
      </c>
      <c r="C36" s="6">
        <f>C34/(C34+C35)</f>
        <v>0.82499999999999996</v>
      </c>
      <c r="D36" s="65" t="s">
        <v>28</v>
      </c>
      <c r="E36" s="12" t="s">
        <v>146</v>
      </c>
      <c r="F36" s="6">
        <f>((0.167*C21)+(C9)+(0.83*C23))/C10</f>
        <v>0.35307665505226482</v>
      </c>
      <c r="G36" s="7"/>
      <c r="H36" s="64"/>
      <c r="I36" s="12" t="s">
        <v>352</v>
      </c>
      <c r="J36" s="80">
        <f>F54</f>
        <v>0.19310344827586207</v>
      </c>
      <c r="K36" s="4">
        <f>RANK(J36,'Universal Aggregate Worksheet'!N7:N67,1)</f>
        <v>15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0.51984615384615385</v>
      </c>
      <c r="G37" s="30"/>
      <c r="H37" s="64"/>
      <c r="I37" s="12" t="s">
        <v>353</v>
      </c>
      <c r="J37" s="80">
        <f>F55</f>
        <v>0.58671586715867163</v>
      </c>
      <c r="K37" s="4">
        <f>RANK(J37,'Universal Aggregate Worksheet'!M7:M67,1)</f>
        <v>57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0.55373224043715841</v>
      </c>
      <c r="G38" s="30"/>
      <c r="H38" s="64"/>
      <c r="I38" s="12" t="s">
        <v>200</v>
      </c>
      <c r="J38" s="10">
        <f>B71</f>
        <v>29.722198631808475</v>
      </c>
      <c r="K38" s="4">
        <f>RANK(J38,'Universal Aggregate Worksheet'!AS7:AS67,0)</f>
        <v>25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31</v>
      </c>
      <c r="C39" s="12">
        <v>42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31.223877185449318</v>
      </c>
      <c r="K39" s="4">
        <f>RANK(J39,'Universal Aggregate Worksheet'!AT7:AT67,1)</f>
        <v>56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26</v>
      </c>
      <c r="C40" s="4">
        <v>33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-1.5016785536408435</v>
      </c>
      <c r="K40" s="4">
        <f>RANK(J40,'Universal Aggregate Worksheet'!AU7:AU67,0)</f>
        <v>49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0.15833333333333333</v>
      </c>
      <c r="G41" s="13">
        <f>C20/C10</f>
        <v>9.7560975609756101E-2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9.7560975609756101E-2</v>
      </c>
      <c r="G42" s="10">
        <f>B20/B10</f>
        <v>0.15833333333333333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8</v>
      </c>
      <c r="C43" s="4">
        <v>8</v>
      </c>
      <c r="D43" s="65" t="s">
        <v>190</v>
      </c>
      <c r="E43" s="12" t="s">
        <v>208</v>
      </c>
      <c r="F43" s="10">
        <f>F41-F42</f>
        <v>6.0772357723577225E-2</v>
      </c>
      <c r="G43" s="10">
        <f>G41-G42</f>
        <v>-6.0772357723577225E-2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480</v>
      </c>
      <c r="C44" s="4">
        <v>480</v>
      </c>
      <c r="D44" s="65" t="s">
        <v>34</v>
      </c>
      <c r="E44" s="12" t="s">
        <v>209</v>
      </c>
      <c r="F44" s="79">
        <f>B20/F9</f>
        <v>0.14022140221402213</v>
      </c>
      <c r="G44" s="79">
        <f>C20/F10</f>
        <v>9.6551724137931033E-2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0.19444444444444445</v>
      </c>
      <c r="G45" s="79">
        <f>C21/C9</f>
        <v>9.0909090909090912E-2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0.17343173431734318</v>
      </c>
      <c r="G48" s="32"/>
      <c r="H48" s="64"/>
      <c r="M48" s="65" t="s">
        <v>39</v>
      </c>
    </row>
    <row r="49" spans="1:13">
      <c r="A49" s="4" t="s">
        <v>10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37.42690058479532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25.986842105263158</v>
      </c>
      <c r="D49" s="65" t="s">
        <v>38</v>
      </c>
      <c r="E49" s="4" t="s">
        <v>152</v>
      </c>
      <c r="F49" s="10">
        <f>C15/F10</f>
        <v>0.18620689655172415</v>
      </c>
      <c r="G49" s="29"/>
      <c r="H49" s="64"/>
      <c r="M49" s="65" t="s">
        <v>38</v>
      </c>
    </row>
    <row r="50" spans="1:13">
      <c r="A50" s="4" t="s">
        <v>1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26.747720364741639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34.871794871794869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14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26.086956521739129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27.118644067796609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21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28.656716417910449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35.889570552147241</v>
      </c>
      <c r="D52" s="65" t="s">
        <v>43</v>
      </c>
      <c r="E52" s="4" t="s">
        <v>85</v>
      </c>
      <c r="F52" s="10">
        <f>B39/F11</f>
        <v>5.5258467023172907E-2</v>
      </c>
      <c r="G52" s="10">
        <f>C39/F11</f>
        <v>7.4866310160427801E-2</v>
      </c>
      <c r="H52" s="64"/>
      <c r="M52" s="65" t="s">
        <v>42</v>
      </c>
    </row>
    <row r="53" spans="1:13">
      <c r="A53" s="4" t="s">
        <v>29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23.160762942779293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27.868852459016392</v>
      </c>
      <c r="D53" s="65" t="s">
        <v>44</v>
      </c>
      <c r="E53" s="12" t="s">
        <v>211</v>
      </c>
      <c r="F53" s="79">
        <f>(C12-C9)/F10</f>
        <v>0.28965517241379313</v>
      </c>
      <c r="G53" s="79">
        <f>(B12-B9)/F9</f>
        <v>0.26199261992619927</v>
      </c>
      <c r="H53" s="64"/>
      <c r="M53" s="65" t="s">
        <v>43</v>
      </c>
    </row>
    <row r="54" spans="1:13">
      <c r="A54" s="4" t="s">
        <v>44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35.365853658536587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34.466019417475728</v>
      </c>
      <c r="D54" s="65" t="s">
        <v>45</v>
      </c>
      <c r="E54" s="12" t="s">
        <v>350</v>
      </c>
      <c r="F54" s="79">
        <f>B29/F10</f>
        <v>0.19310344827586207</v>
      </c>
      <c r="G54" s="79">
        <f>C29/F9</f>
        <v>0.22509225092250923</v>
      </c>
      <c r="H54" s="64"/>
      <c r="M54" s="65" t="s">
        <v>44</v>
      </c>
    </row>
    <row r="55" spans="1:13">
      <c r="A55" s="4" t="s">
        <v>4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28.783382789317507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33.61581920903955</v>
      </c>
      <c r="D55" s="65" t="s">
        <v>46</v>
      </c>
      <c r="E55" s="12" t="s">
        <v>351</v>
      </c>
      <c r="F55" s="79">
        <f>B28/F9</f>
        <v>0.58671586715867163</v>
      </c>
      <c r="G55" s="79">
        <f>C28/F10</f>
        <v>0.46551724137931033</v>
      </c>
      <c r="H55" s="64"/>
      <c r="M55" s="65" t="s">
        <v>45</v>
      </c>
    </row>
    <row r="56" spans="1:13">
      <c r="A56" s="4" t="s">
        <v>24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31.549295774647888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29.973474801061005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193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0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0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193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0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0</v>
      </c>
      <c r="D58" s="65" t="s">
        <v>191</v>
      </c>
      <c r="E58" s="12" t="s">
        <v>100</v>
      </c>
      <c r="F58" s="10">
        <f>B71</f>
        <v>29.722198631808475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31.223877185449318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-1.5016785536408435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29.722198631808475</v>
      </c>
      <c r="C71" s="34">
        <f>AVERAGEIF(C49:C67,"&gt;0")</f>
        <v>31.223877185449318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9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Colgate</v>
      </c>
      <c r="C7" s="75" t="s">
        <v>62</v>
      </c>
      <c r="D7" s="66" t="s">
        <v>193</v>
      </c>
      <c r="E7" s="7"/>
      <c r="F7" s="75" t="str">
        <f>B1</f>
        <v>Colgate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73.595166163141997</v>
      </c>
      <c r="K8" s="4">
        <f>RANK(J8,'Universal Aggregate Worksheet'!I7:I67,0)</f>
        <v>5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147</v>
      </c>
      <c r="C9" s="4">
        <v>103</v>
      </c>
      <c r="D9" s="65" t="s">
        <v>1</v>
      </c>
      <c r="E9" s="4" t="s">
        <v>77</v>
      </c>
      <c r="F9" s="77">
        <f>B32+B33+C35</f>
        <v>419</v>
      </c>
      <c r="G9" s="27"/>
      <c r="H9" s="64"/>
      <c r="I9" s="12" t="s">
        <v>154</v>
      </c>
      <c r="J9" s="9">
        <f>F12</f>
        <v>37.975830815709969</v>
      </c>
      <c r="K9" s="4">
        <f>RANK(J9,'Universal Aggregate Worksheet'!F7:F67,0)</f>
        <v>1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481</v>
      </c>
      <c r="C10" s="4">
        <v>341</v>
      </c>
      <c r="D10" s="65" t="s">
        <v>2</v>
      </c>
      <c r="E10" s="4" t="s">
        <v>78</v>
      </c>
      <c r="F10" s="77">
        <f>C32+C33+B35</f>
        <v>393</v>
      </c>
      <c r="G10" s="27"/>
      <c r="H10" s="64"/>
      <c r="I10" s="12" t="s">
        <v>155</v>
      </c>
      <c r="J10" s="9">
        <f>F13</f>
        <v>35.619335347432028</v>
      </c>
      <c r="K10" s="4">
        <f>RANK(J10,'Universal Aggregate Worksheet'!G7:G67,1)</f>
        <v>46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0.30561330561330563</v>
      </c>
      <c r="C11" s="6">
        <f>C9/C10</f>
        <v>0.30205278592375367</v>
      </c>
      <c r="D11" s="65" t="s">
        <v>3</v>
      </c>
      <c r="E11" s="4" t="s">
        <v>79</v>
      </c>
      <c r="F11" s="77">
        <f>SUM(F9:F10)</f>
        <v>812</v>
      </c>
      <c r="G11" s="27"/>
      <c r="H11" s="64"/>
      <c r="I11" s="12" t="s">
        <v>203</v>
      </c>
      <c r="J11" s="9">
        <f>J9-J10</f>
        <v>2.3564954682779415</v>
      </c>
      <c r="K11" s="4">
        <f>RANK(J11,'Universal Aggregate Worksheet'!H7:H67,0)</f>
        <v>14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289</v>
      </c>
      <c r="C12" s="4">
        <v>195</v>
      </c>
      <c r="D12" s="65" t="s">
        <v>4</v>
      </c>
      <c r="E12" s="4" t="s">
        <v>80</v>
      </c>
      <c r="F12" s="78">
        <f>F9/(B44/60)</f>
        <v>37.975830815709969</v>
      </c>
      <c r="G12" s="28"/>
      <c r="H12" s="64"/>
      <c r="I12" s="4" t="s">
        <v>128</v>
      </c>
      <c r="J12" s="10">
        <f>F24</f>
        <v>33.957787770802405</v>
      </c>
      <c r="K12" s="4">
        <f>RANK(J12,'Universal Aggregate Worksheet'!AB7:AB67,0)</f>
        <v>11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0.60083160083160081</v>
      </c>
      <c r="C13" s="6">
        <f>C12/C10</f>
        <v>0.57184750733137835</v>
      </c>
      <c r="D13" s="65" t="s">
        <v>5</v>
      </c>
      <c r="E13" s="4" t="s">
        <v>81</v>
      </c>
      <c r="F13" s="78">
        <f>F10/(B44/60)</f>
        <v>35.619335347432028</v>
      </c>
      <c r="G13" s="28"/>
      <c r="H13" s="64"/>
      <c r="I13" s="4" t="s">
        <v>131</v>
      </c>
      <c r="J13" s="10">
        <f>F25</f>
        <v>26.187343930175459</v>
      </c>
      <c r="K13" s="4">
        <f>RANK(J13,'Universal Aggregate Worksheet'!AD7:AD67,1)</f>
        <v>16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0.50865051903114189</v>
      </c>
      <c r="C14" s="6">
        <f>C9/C12</f>
        <v>0.52820512820512822</v>
      </c>
      <c r="D14" s="65" t="s">
        <v>6</v>
      </c>
      <c r="E14" s="4" t="s">
        <v>82</v>
      </c>
      <c r="F14" s="78">
        <f>F11/(B44/60)</f>
        <v>73.595166163141997</v>
      </c>
      <c r="G14" s="28"/>
      <c r="H14" s="64"/>
      <c r="I14" s="4" t="s">
        <v>133</v>
      </c>
      <c r="J14" s="10">
        <f>F26</f>
        <v>7.770443840626946</v>
      </c>
      <c r="K14" s="4">
        <f>RANK(J14,'Universal Aggregate Worksheet'!AF7:AF67,0)</f>
        <v>11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78</v>
      </c>
      <c r="C15" s="4">
        <v>43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1.1479713603818615</v>
      </c>
      <c r="K15" s="4">
        <f>RANK(J15,'Universal Aggregate Worksheet'!O7:O67,0)</f>
        <v>6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0.53061224489795922</v>
      </c>
      <c r="C16" s="6">
        <f>C15/C9</f>
        <v>0.41747572815533979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0.86768447837150131</v>
      </c>
      <c r="K16" s="4">
        <f>RANK(J16,'Universal Aggregate Worksheet'!T7:T67,1)</f>
        <v>4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69</v>
      </c>
      <c r="C17" s="8">
        <f>C9-C15</f>
        <v>60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0.31186278586278587</v>
      </c>
      <c r="K17" s="4">
        <f>RANK(J17,'Universal Aggregate Worksheet'!R7:R67,0)</f>
        <v>20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35.083532219570408</v>
      </c>
      <c r="G18" s="29"/>
      <c r="H18" s="64"/>
      <c r="I18" s="4" t="s">
        <v>166</v>
      </c>
      <c r="J18" s="6">
        <f>F36</f>
        <v>0.30646041055718476</v>
      </c>
      <c r="K18" s="4">
        <f>RANK(J18,'Universal Aggregate Worksheet'!W7:W67,1)</f>
        <v>36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26.208651399491096</v>
      </c>
      <c r="G19" s="29"/>
      <c r="H19" s="64"/>
      <c r="I19" s="4" t="s">
        <v>176</v>
      </c>
      <c r="J19" s="10">
        <f>F48</f>
        <v>0.18615751789976134</v>
      </c>
      <c r="K19" s="4">
        <f>RANK(J19,'Universal Aggregate Worksheet'!Y7:Y67,0)</f>
        <v>19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40</v>
      </c>
      <c r="C20" s="4">
        <v>26</v>
      </c>
      <c r="D20" s="65" t="s">
        <v>12</v>
      </c>
      <c r="E20" s="4" t="s">
        <v>115</v>
      </c>
      <c r="F20" s="10">
        <f>F18-F19</f>
        <v>8.8748808200793121</v>
      </c>
      <c r="G20" s="29"/>
      <c r="H20" s="64"/>
      <c r="I20" s="4" t="s">
        <v>177</v>
      </c>
      <c r="J20" s="10">
        <f>F49</f>
        <v>0.10941475826972011</v>
      </c>
      <c r="K20" s="4">
        <f>RANK(J20,'Universal Aggregate Worksheet'!Z7:Z67,1)</f>
        <v>2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18</v>
      </c>
      <c r="C21" s="4">
        <v>9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0.56944444444444442</v>
      </c>
      <c r="K21" s="4">
        <f>RANK(J21,'Universal Aggregate Worksheet'!J7:J67,0)</f>
        <v>11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0.45</v>
      </c>
      <c r="C22" s="23">
        <f>C21/C20</f>
        <v>0.34615384615384615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0.88944723618090449</v>
      </c>
      <c r="K22" s="4">
        <f>RANK(J22,'Universal Aggregate Worksheet'!K7:K67,0)</f>
        <v>10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0.77327935222672062</v>
      </c>
      <c r="K23" s="4">
        <f>RANK(J23,'Universal Aggregate Worksheet'!L7:L67,1)</f>
        <v>5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33.957787770802405</v>
      </c>
      <c r="G24" s="7"/>
      <c r="H24" s="64"/>
      <c r="I24" s="4" t="s">
        <v>198</v>
      </c>
      <c r="J24" s="6">
        <f>B22</f>
        <v>0.45</v>
      </c>
      <c r="K24" s="4">
        <f>RANK(J24,'Universal Aggregate Worksheet'!AG7:AG67,0)</f>
        <v>13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26.187343930175459</v>
      </c>
      <c r="G25" s="7"/>
      <c r="H25" s="64"/>
      <c r="I25" s="12" t="s">
        <v>199</v>
      </c>
      <c r="J25" s="6">
        <f>C22</f>
        <v>0.34615384615384615</v>
      </c>
      <c r="K25" s="4">
        <f>RANK(J25,'Universal Aggregate Worksheet'!AH7:AH67,1)</f>
        <v>31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7.770443840626946</v>
      </c>
      <c r="G26" s="7"/>
      <c r="H26" s="64"/>
      <c r="I26" s="12" t="s">
        <v>212</v>
      </c>
      <c r="J26" s="10">
        <f>F41</f>
        <v>8.3160083160083165E-2</v>
      </c>
      <c r="K26" s="4">
        <f>RANK(J26,'Universal Aggregate Worksheet'!AM7:AM67,0)</f>
        <v>52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371</v>
      </c>
      <c r="C27" s="4">
        <v>294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7.6246334310850442E-2</v>
      </c>
      <c r="K27" s="4">
        <f>RANK(J27,'Universal Aggregate Worksheet'!AN7:AN67,1)</f>
        <v>9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159</v>
      </c>
      <c r="C28" s="12">
        <v>198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9.5465393794749401E-2</v>
      </c>
      <c r="K28" s="4">
        <f>RANK(J28,'Universal Aggregate Worksheet'!AI7:AI67,0)</f>
        <v>44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108</v>
      </c>
      <c r="C29" s="12">
        <v>97</v>
      </c>
      <c r="D29" s="65" t="s">
        <v>21</v>
      </c>
      <c r="E29" s="4" t="s">
        <v>141</v>
      </c>
      <c r="F29" s="10">
        <f>B10/F9</f>
        <v>1.1479713603818615</v>
      </c>
      <c r="G29" s="29"/>
      <c r="H29" s="64"/>
      <c r="I29" s="12" t="s">
        <v>215</v>
      </c>
      <c r="J29" s="80">
        <f>G44</f>
        <v>6.6157760814249358E-2</v>
      </c>
      <c r="K29" s="4">
        <f>RANK(J29,'Universal Aggregate Worksheet'!AJ7:AJ67,1)</f>
        <v>3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0.86768447837150131</v>
      </c>
      <c r="G30" s="7"/>
      <c r="H30" s="64"/>
      <c r="I30" s="12" t="s">
        <v>216</v>
      </c>
      <c r="J30" s="80">
        <f>F45</f>
        <v>0.12244897959183673</v>
      </c>
      <c r="K30" s="4">
        <f>RANK(J30,'Universal Aggregate Worksheet'!AK7:AK67,0)</f>
        <v>33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0.28028688201036023</v>
      </c>
      <c r="G31" s="29"/>
      <c r="H31" s="64"/>
      <c r="I31" s="12" t="s">
        <v>217</v>
      </c>
      <c r="J31" s="80">
        <f>G45</f>
        <v>8.7378640776699032E-2</v>
      </c>
      <c r="K31" s="4">
        <f>RANK(J31,'Universal Aggregate Worksheet'!AL7:AL67,1)</f>
        <v>12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164</v>
      </c>
      <c r="C32" s="94">
        <v>124</v>
      </c>
      <c r="D32" s="65" t="s">
        <v>24</v>
      </c>
      <c r="E32" s="4" t="s">
        <v>143</v>
      </c>
      <c r="F32" s="10">
        <f>B12/F9</f>
        <v>0.68973747016706444</v>
      </c>
      <c r="G32" s="29"/>
      <c r="H32" s="64"/>
      <c r="I32" s="12" t="s">
        <v>219</v>
      </c>
      <c r="J32" s="10">
        <f>F52</f>
        <v>3.2019704433497539E-2</v>
      </c>
      <c r="K32" s="4">
        <f>RANK(J32,'Universal Aggregate Worksheet'!AO7:AO67,1)</f>
        <v>2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199</v>
      </c>
      <c r="C33" s="12">
        <v>247</v>
      </c>
      <c r="D33" s="65" t="s">
        <v>25</v>
      </c>
      <c r="E33" s="12" t="s">
        <v>144</v>
      </c>
      <c r="F33" s="10">
        <f>C12/F10</f>
        <v>0.49618320610687022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5.4187192118226604E-2</v>
      </c>
      <c r="K33" s="4">
        <f>RANK(J33,'Universal Aggregate Worksheet'!AP7:AP67,0)</f>
        <v>32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177</v>
      </c>
      <c r="C34" s="94">
        <v>191</v>
      </c>
      <c r="D34" s="65" t="s">
        <v>26</v>
      </c>
      <c r="E34" s="12" t="s">
        <v>87</v>
      </c>
      <c r="F34" s="13">
        <f>F32-F33</f>
        <v>0.19355426406019421</v>
      </c>
      <c r="G34" s="29"/>
      <c r="H34" s="64"/>
      <c r="I34" s="12" t="s">
        <v>220</v>
      </c>
      <c r="J34" s="80">
        <f>F53</f>
        <v>0.2340966921119593</v>
      </c>
      <c r="K34" s="4">
        <f>RANK(J34,'Universal Aggregate Worksheet'!AQ7:AQ67,0)</f>
        <v>59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22</v>
      </c>
      <c r="C35" s="94">
        <f>C33-C34</f>
        <v>56</v>
      </c>
      <c r="D35" s="65" t="s">
        <v>27</v>
      </c>
      <c r="E35" s="12" t="s">
        <v>145</v>
      </c>
      <c r="F35" s="6">
        <f>((0.167*B21)+(B9)+(0.83*B23))/B10</f>
        <v>0.31186278586278587</v>
      </c>
      <c r="G35" s="30"/>
      <c r="H35" s="64"/>
      <c r="I35" s="12" t="s">
        <v>221</v>
      </c>
      <c r="J35" s="80">
        <f>G53</f>
        <v>0.33890214797136037</v>
      </c>
      <c r="K35" s="4">
        <f>RANK(J35,'Universal Aggregate Worksheet'!AR7:AR67,1)</f>
        <v>43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0.88944723618090449</v>
      </c>
      <c r="C36" s="6">
        <f>C34/(C34+C35)</f>
        <v>0.77327935222672062</v>
      </c>
      <c r="D36" s="65" t="s">
        <v>28</v>
      </c>
      <c r="E36" s="12" t="s">
        <v>146</v>
      </c>
      <c r="F36" s="6">
        <f>((0.167*C21)+(C9)+(0.83*C23))/C10</f>
        <v>0.30646041055718476</v>
      </c>
      <c r="G36" s="7"/>
      <c r="H36" s="64"/>
      <c r="I36" s="12" t="s">
        <v>352</v>
      </c>
      <c r="J36" s="80">
        <f>F54</f>
        <v>0.27480916030534353</v>
      </c>
      <c r="K36" s="4">
        <f>RANK(J36,'Universal Aggregate Worksheet'!N7:N67,1)</f>
        <v>53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0.51905190311418681</v>
      </c>
      <c r="G37" s="30"/>
      <c r="H37" s="64"/>
      <c r="I37" s="12" t="s">
        <v>353</v>
      </c>
      <c r="J37" s="80">
        <f>F55</f>
        <v>0.37947494033412887</v>
      </c>
      <c r="K37" s="4">
        <f>RANK(J37,'Universal Aggregate Worksheet'!M7:M67,1)</f>
        <v>4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0.53591282051282052</v>
      </c>
      <c r="G38" s="30"/>
      <c r="H38" s="64"/>
      <c r="I38" s="12" t="s">
        <v>200</v>
      </c>
      <c r="J38" s="10">
        <f>B71</f>
        <v>29.373406907767961</v>
      </c>
      <c r="K38" s="4">
        <f>RANK(J38,'Universal Aggregate Worksheet'!AS7:AS67,0)</f>
        <v>33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26</v>
      </c>
      <c r="C39" s="12">
        <v>44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30.404846744492485</v>
      </c>
      <c r="K39" s="4">
        <f>RANK(J39,'Universal Aggregate Worksheet'!AT7:AT67,1)</f>
        <v>47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23</v>
      </c>
      <c r="C40" s="4">
        <v>38.5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-1.0314398367245232</v>
      </c>
      <c r="K40" s="4">
        <f>RANK(J40,'Universal Aggregate Worksheet'!AU7:AU67,0)</f>
        <v>46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8.3160083160083165E-2</v>
      </c>
      <c r="G41" s="13">
        <f>C20/C10</f>
        <v>7.6246334310850442E-2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7.6246334310850442E-2</v>
      </c>
      <c r="G42" s="10">
        <f>B20/B10</f>
        <v>8.3160083160083165E-2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6.9137488492327231E-3</v>
      </c>
      <c r="G43" s="10">
        <f>G41-G42</f>
        <v>-6.9137488492327231E-3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662</v>
      </c>
      <c r="C44" s="4">
        <v>662</v>
      </c>
      <c r="D44" s="65" t="s">
        <v>34</v>
      </c>
      <c r="E44" s="12" t="s">
        <v>209</v>
      </c>
      <c r="F44" s="79">
        <f>B20/F9</f>
        <v>9.5465393794749401E-2</v>
      </c>
      <c r="G44" s="79">
        <f>C20/F10</f>
        <v>6.6157760814249358E-2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0.12244897959183673</v>
      </c>
      <c r="G45" s="79">
        <f>C21/C9</f>
        <v>8.7378640776699032E-2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0.18615751789976134</v>
      </c>
      <c r="G48" s="32"/>
      <c r="H48" s="64"/>
      <c r="M48" s="65" t="s">
        <v>39</v>
      </c>
    </row>
    <row r="49" spans="1:13">
      <c r="A49" s="4" t="s">
        <v>6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30.855855855855857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25.133689839572192</v>
      </c>
      <c r="D49" s="65" t="s">
        <v>38</v>
      </c>
      <c r="E49" s="4" t="s">
        <v>152</v>
      </c>
      <c r="F49" s="10">
        <f>C15/F10</f>
        <v>0.10941475826972011</v>
      </c>
      <c r="G49" s="29"/>
      <c r="H49" s="64"/>
      <c r="M49" s="65" t="s">
        <v>38</v>
      </c>
    </row>
    <row r="50" spans="1:13">
      <c r="A50" s="4" t="s">
        <v>54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23.934426229508198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33.155080213903744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11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26.143790849673206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31.15727002967359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44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35.365853658536587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34.466019417475728</v>
      </c>
      <c r="D52" s="65" t="s">
        <v>43</v>
      </c>
      <c r="E52" s="4" t="s">
        <v>85</v>
      </c>
      <c r="F52" s="10">
        <f>B39/F11</f>
        <v>3.2019704433497539E-2</v>
      </c>
      <c r="G52" s="10">
        <f>C39/F11</f>
        <v>5.4187192118226604E-2</v>
      </c>
      <c r="H52" s="64"/>
      <c r="M52" s="65" t="s">
        <v>42</v>
      </c>
    </row>
    <row r="53" spans="1:13">
      <c r="A53" s="4" t="s">
        <v>21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28.656716417910449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35.889570552147241</v>
      </c>
      <c r="D53" s="65" t="s">
        <v>44</v>
      </c>
      <c r="E53" s="12" t="s">
        <v>211</v>
      </c>
      <c r="F53" s="79">
        <f>(C12-C9)/F10</f>
        <v>0.2340966921119593</v>
      </c>
      <c r="G53" s="79">
        <f>(B12-B9)/F9</f>
        <v>0.33890214797136037</v>
      </c>
      <c r="H53" s="64"/>
      <c r="M53" s="65" t="s">
        <v>43</v>
      </c>
    </row>
    <row r="54" spans="1:13">
      <c r="A54" s="4" t="s">
        <v>23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26.809651474530831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35.929648241206031</v>
      </c>
      <c r="D54" s="65" t="s">
        <v>45</v>
      </c>
      <c r="E54" s="12" t="s">
        <v>350</v>
      </c>
      <c r="F54" s="79">
        <f>B29/F10</f>
        <v>0.27480916030534353</v>
      </c>
      <c r="G54" s="79">
        <f>C29/F9</f>
        <v>0.23150357995226731</v>
      </c>
      <c r="H54" s="64"/>
      <c r="M54" s="65" t="s">
        <v>44</v>
      </c>
    </row>
    <row r="55" spans="1:13">
      <c r="A55" s="4" t="s">
        <v>4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28.783382789317507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33.61581920903955</v>
      </c>
      <c r="D55" s="65" t="s">
        <v>46</v>
      </c>
      <c r="E55" s="12" t="s">
        <v>351</v>
      </c>
      <c r="F55" s="79">
        <f>B28/F9</f>
        <v>0.37947494033412887</v>
      </c>
      <c r="G55" s="79">
        <f>C28/F10</f>
        <v>0.50381679389312972</v>
      </c>
      <c r="H55" s="64"/>
      <c r="M55" s="65" t="s">
        <v>45</v>
      </c>
    </row>
    <row r="56" spans="1:13">
      <c r="A56" s="4" t="s">
        <v>17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31.72043010752688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30.153846153846153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34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30.54662379421222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28.402366863905325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2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29.562982005141386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26.493506493506491</v>
      </c>
      <c r="D58" s="65" t="s">
        <v>191</v>
      </c>
      <c r="E58" s="12" t="s">
        <v>100</v>
      </c>
      <c r="F58" s="10">
        <f>B71</f>
        <v>29.373406907767961</v>
      </c>
      <c r="G58" s="7"/>
      <c r="H58" s="64"/>
      <c r="M58" s="65" t="s">
        <v>192</v>
      </c>
    </row>
    <row r="59" spans="1:13">
      <c r="A59" s="4" t="s">
        <v>27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30.727762803234505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20.056497175141246</v>
      </c>
      <c r="D59" s="65" t="s">
        <v>49</v>
      </c>
      <c r="E59" s="12" t="s">
        <v>101</v>
      </c>
      <c r="F59" s="10">
        <f>C71</f>
        <v>30.404846744492485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-1.0314398367245232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29.373406907767961</v>
      </c>
      <c r="C71" s="34">
        <f>AVERAGEIF(C49:C67,"&gt;0")</f>
        <v>30.404846744492485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96</v>
      </c>
      <c r="B1" s="3" t="s">
        <v>10</v>
      </c>
    </row>
    <row r="2" spans="1:26">
      <c r="A2" t="s">
        <v>97</v>
      </c>
      <c r="B2" s="63">
        <v>2012</v>
      </c>
    </row>
    <row r="3" spans="1:26">
      <c r="A3" t="s">
        <v>98</v>
      </c>
      <c r="B3" s="3" t="s">
        <v>122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>
      <c r="A7" s="7"/>
      <c r="B7" s="75" t="str">
        <f>B1</f>
        <v>Cornell</v>
      </c>
      <c r="C7" s="75" t="s">
        <v>62</v>
      </c>
      <c r="D7" s="66" t="s">
        <v>193</v>
      </c>
      <c r="E7" s="7"/>
      <c r="F7" s="75" t="str">
        <f>B1</f>
        <v>Cornell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64.225352112676049</v>
      </c>
      <c r="K8" s="4">
        <f>RANK(J8,'Universal Aggregate Worksheet'!I7:I67,0)</f>
        <v>42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  <c r="X8" s="40"/>
      <c r="Y8" s="39"/>
      <c r="Z8" s="40"/>
    </row>
    <row r="9" spans="1:26">
      <c r="A9" s="4" t="s">
        <v>65</v>
      </c>
      <c r="B9" s="4">
        <v>128</v>
      </c>
      <c r="C9" s="4">
        <v>79</v>
      </c>
      <c r="D9" s="65" t="s">
        <v>1</v>
      </c>
      <c r="E9" s="4" t="s">
        <v>77</v>
      </c>
      <c r="F9" s="77">
        <f>B32+B33+C35</f>
        <v>342</v>
      </c>
      <c r="G9" s="27"/>
      <c r="H9" s="64"/>
      <c r="I9" s="12" t="s">
        <v>154</v>
      </c>
      <c r="J9" s="9">
        <f>F12</f>
        <v>34.001657000828502</v>
      </c>
      <c r="K9" s="4">
        <f>RANK(J9,'Universal Aggregate Worksheet'!F7:F67,0)</f>
        <v>23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  <c r="X9" s="40"/>
      <c r="Y9" s="39"/>
      <c r="Z9" s="40"/>
    </row>
    <row r="10" spans="1:26">
      <c r="A10" s="4" t="s">
        <v>66</v>
      </c>
      <c r="B10" s="4">
        <v>418</v>
      </c>
      <c r="C10" s="4">
        <v>295</v>
      </c>
      <c r="D10" s="65" t="s">
        <v>2</v>
      </c>
      <c r="E10" s="4" t="s">
        <v>78</v>
      </c>
      <c r="F10" s="77">
        <f>C32+C33+B35</f>
        <v>304</v>
      </c>
      <c r="G10" s="27"/>
      <c r="H10" s="64"/>
      <c r="I10" s="12" t="s">
        <v>155</v>
      </c>
      <c r="J10" s="9">
        <f>F13</f>
        <v>30.223695111847555</v>
      </c>
      <c r="K10" s="4">
        <f>RANK(J10,'Universal Aggregate Worksheet'!G7:G67,1)</f>
        <v>12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  <c r="X10" s="40"/>
      <c r="Y10" s="39"/>
      <c r="Z10" s="40"/>
    </row>
    <row r="11" spans="1:26">
      <c r="A11" s="4" t="s">
        <v>67</v>
      </c>
      <c r="B11" s="6">
        <f>B9/B10</f>
        <v>0.30622009569377989</v>
      </c>
      <c r="C11" s="6">
        <f>C9/C10</f>
        <v>0.26779661016949152</v>
      </c>
      <c r="D11" s="65" t="s">
        <v>3</v>
      </c>
      <c r="E11" s="4" t="s">
        <v>79</v>
      </c>
      <c r="F11" s="77">
        <f>SUM(F9:F10)</f>
        <v>646</v>
      </c>
      <c r="G11" s="27"/>
      <c r="H11" s="64"/>
      <c r="I11" s="12" t="s">
        <v>203</v>
      </c>
      <c r="J11" s="9">
        <f>J9-J10</f>
        <v>3.777961888980947</v>
      </c>
      <c r="K11" s="4">
        <f>RANK(J11,'Universal Aggregate Worksheet'!H7:H67,0)</f>
        <v>10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  <c r="X11" s="40"/>
      <c r="Y11" s="39"/>
      <c r="Z11" s="40"/>
    </row>
    <row r="12" spans="1:26">
      <c r="A12" s="4" t="s">
        <v>68</v>
      </c>
      <c r="B12" s="4">
        <v>236</v>
      </c>
      <c r="C12" s="4">
        <v>167</v>
      </c>
      <c r="D12" s="65" t="s">
        <v>4</v>
      </c>
      <c r="E12" s="4" t="s">
        <v>80</v>
      </c>
      <c r="F12" s="78">
        <f>F9/(B44/60)</f>
        <v>34.001657000828502</v>
      </c>
      <c r="G12" s="28"/>
      <c r="H12" s="64"/>
      <c r="I12" s="4" t="s">
        <v>128</v>
      </c>
      <c r="J12" s="10">
        <f>F24</f>
        <v>37.524613945297219</v>
      </c>
      <c r="K12" s="4">
        <f>RANK(J12,'Universal Aggregate Worksheet'!AB7:AB67,0)</f>
        <v>3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  <c r="X12" s="40"/>
      <c r="Y12" s="39"/>
      <c r="Z12" s="40"/>
    </row>
    <row r="13" spans="1:26">
      <c r="A13" s="4" t="s">
        <v>69</v>
      </c>
      <c r="B13" s="6">
        <f>B12/B10</f>
        <v>0.56459330143540665</v>
      </c>
      <c r="C13" s="6">
        <f>C12/C10</f>
        <v>0.56610169491525419</v>
      </c>
      <c r="D13" s="65" t="s">
        <v>5</v>
      </c>
      <c r="E13" s="4" t="s">
        <v>81</v>
      </c>
      <c r="F13" s="78">
        <f>F10/(B44/60)</f>
        <v>30.223695111847555</v>
      </c>
      <c r="G13" s="28"/>
      <c r="H13" s="64"/>
      <c r="I13" s="4" t="s">
        <v>131</v>
      </c>
      <c r="J13" s="10">
        <f>F25</f>
        <v>25.463320227555187</v>
      </c>
      <c r="K13" s="4">
        <f>RANK(J13,'Universal Aggregate Worksheet'!AD7:AD67,1)</f>
        <v>12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  <c r="X13" s="40"/>
      <c r="Y13" s="39"/>
      <c r="Z13" s="40"/>
    </row>
    <row r="14" spans="1:26">
      <c r="A14" s="4" t="s">
        <v>73</v>
      </c>
      <c r="B14" s="6">
        <f>B9/B12</f>
        <v>0.5423728813559322</v>
      </c>
      <c r="C14" s="6">
        <f>C9/C12</f>
        <v>0.47305389221556887</v>
      </c>
      <c r="D14" s="65" t="s">
        <v>6</v>
      </c>
      <c r="E14" s="4" t="s">
        <v>82</v>
      </c>
      <c r="F14" s="78">
        <f>F11/(B44/60)</f>
        <v>64.225352112676049</v>
      </c>
      <c r="G14" s="28"/>
      <c r="H14" s="64"/>
      <c r="I14" s="4" t="s">
        <v>133</v>
      </c>
      <c r="J14" s="10">
        <f>F26</f>
        <v>12.061293717742032</v>
      </c>
      <c r="K14" s="4">
        <f>RANK(J14,'Universal Aggregate Worksheet'!AF7:AF67,0)</f>
        <v>2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  <c r="X14" s="40"/>
      <c r="Y14" s="39"/>
      <c r="Z14" s="40"/>
    </row>
    <row r="15" spans="1:26">
      <c r="A15" s="4" t="s">
        <v>70</v>
      </c>
      <c r="B15" s="4">
        <v>61</v>
      </c>
      <c r="C15" s="4">
        <v>44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1.2222222222222223</v>
      </c>
      <c r="K15" s="4">
        <f>RANK(J15,'Universal Aggregate Worksheet'!O7:O67,0)</f>
        <v>2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  <c r="X15" s="40"/>
      <c r="Y15" s="39"/>
      <c r="Z15" s="40"/>
    </row>
    <row r="16" spans="1:26">
      <c r="A16" s="4" t="s">
        <v>74</v>
      </c>
      <c r="B16" s="6">
        <f>B15/B9</f>
        <v>0.4765625</v>
      </c>
      <c r="C16" s="6">
        <f>C15/C9</f>
        <v>0.55696202531645567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0.97039473684210531</v>
      </c>
      <c r="K16" s="4">
        <f>RANK(J16,'Universal Aggregate Worksheet'!T7:T67,1)</f>
        <v>17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  <c r="X16" s="40"/>
      <c r="Y16" s="39"/>
      <c r="Z16" s="40"/>
    </row>
    <row r="17" spans="1:26">
      <c r="A17" s="4" t="s">
        <v>337</v>
      </c>
      <c r="B17" s="8">
        <f>B9-B15</f>
        <v>67</v>
      </c>
      <c r="C17" s="8">
        <f>C9-C15</f>
        <v>35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0.31341148325358853</v>
      </c>
      <c r="K17" s="4">
        <f>RANK(J17,'Universal Aggregate Worksheet'!R7:R67,0)</f>
        <v>19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  <c r="X17" s="40"/>
      <c r="Y17" s="39"/>
      <c r="Z17" s="40"/>
    </row>
    <row r="18" spans="1:26">
      <c r="A18" s="7"/>
      <c r="B18" s="7"/>
      <c r="C18" s="7"/>
      <c r="D18" s="65" t="s">
        <v>10</v>
      </c>
      <c r="E18" s="4" t="s">
        <v>113</v>
      </c>
      <c r="F18" s="10">
        <f>(B9/F9)*100</f>
        <v>37.42690058479532</v>
      </c>
      <c r="G18" s="29"/>
      <c r="H18" s="64"/>
      <c r="I18" s="4" t="s">
        <v>166</v>
      </c>
      <c r="J18" s="6">
        <f>F36</f>
        <v>0.2728915254237288</v>
      </c>
      <c r="K18" s="4">
        <f>RANK(J18,'Universal Aggregate Worksheet'!W7:W67,1)</f>
        <v>16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  <c r="X18" s="40"/>
      <c r="Y18" s="39"/>
      <c r="Z18" s="40"/>
    </row>
    <row r="19" spans="1:26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25.986842105263158</v>
      </c>
      <c r="G19" s="29"/>
      <c r="H19" s="64"/>
      <c r="I19" s="4" t="s">
        <v>176</v>
      </c>
      <c r="J19" s="10">
        <f>F48</f>
        <v>0.17836257309941519</v>
      </c>
      <c r="K19" s="4">
        <f>RANK(J19,'Universal Aggregate Worksheet'!Y7:Y67,0)</f>
        <v>22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  <c r="X19" s="40"/>
      <c r="Y19" s="39"/>
      <c r="Z19" s="40"/>
    </row>
    <row r="20" spans="1:26">
      <c r="A20" s="4" t="s">
        <v>90</v>
      </c>
      <c r="B20" s="4">
        <v>40</v>
      </c>
      <c r="C20" s="4">
        <v>34</v>
      </c>
      <c r="D20" s="65" t="s">
        <v>12</v>
      </c>
      <c r="E20" s="4" t="s">
        <v>115</v>
      </c>
      <c r="F20" s="10">
        <f>F18-F19</f>
        <v>11.440058479532162</v>
      </c>
      <c r="G20" s="29"/>
      <c r="H20" s="64"/>
      <c r="I20" s="4" t="s">
        <v>177</v>
      </c>
      <c r="J20" s="10">
        <f>F49</f>
        <v>0.14473684210526316</v>
      </c>
      <c r="K20" s="4">
        <f>RANK(J20,'Universal Aggregate Worksheet'!Z7:Z67,1)</f>
        <v>16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  <c r="X20" s="40"/>
      <c r="Y20" s="39"/>
      <c r="Z20" s="40"/>
    </row>
    <row r="21" spans="1:26">
      <c r="A21" s="4" t="s">
        <v>91</v>
      </c>
      <c r="B21" s="4">
        <v>18</v>
      </c>
      <c r="C21" s="4">
        <v>9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0.53164556962025311</v>
      </c>
      <c r="K21" s="4">
        <f>RANK(J21,'Universal Aggregate Worksheet'!J7:J67,0)</f>
        <v>19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  <c r="X21" s="40"/>
      <c r="Y21" s="39"/>
      <c r="Z21" s="40"/>
    </row>
    <row r="22" spans="1:26">
      <c r="A22" s="12" t="s">
        <v>138</v>
      </c>
      <c r="B22" s="23">
        <f>B21/B20</f>
        <v>0.45</v>
      </c>
      <c r="C22" s="23">
        <f>C21/C20</f>
        <v>0.26470588235294118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0.87096774193548387</v>
      </c>
      <c r="K22" s="4">
        <f>RANK(J22,'Universal Aggregate Worksheet'!K7:K67,0)</f>
        <v>15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  <c r="X22" s="40"/>
      <c r="Y22" s="39"/>
      <c r="Z22" s="40"/>
    </row>
    <row r="23" spans="1:26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0.8224852071005917</v>
      </c>
      <c r="K23" s="4">
        <f>RANK(J23,'Universal Aggregate Worksheet'!L7:L67,1)</f>
        <v>23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  <c r="X23" s="40"/>
      <c r="Y23" s="39"/>
      <c r="Z23" s="40"/>
    </row>
    <row r="24" spans="1:26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37.524613945297219</v>
      </c>
      <c r="G24" s="7"/>
      <c r="H24" s="64"/>
      <c r="I24" s="4" t="s">
        <v>198</v>
      </c>
      <c r="J24" s="6">
        <f>B22</f>
        <v>0.45</v>
      </c>
      <c r="K24" s="4">
        <f>RANK(J24,'Universal Aggregate Worksheet'!AG7:AG67,0)</f>
        <v>13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  <c r="X24" s="40"/>
      <c r="Y24" s="39"/>
      <c r="Z24" s="40"/>
    </row>
    <row r="25" spans="1:26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25.463320227555187</v>
      </c>
      <c r="G25" s="7"/>
      <c r="H25" s="64"/>
      <c r="I25" s="12" t="s">
        <v>199</v>
      </c>
      <c r="J25" s="6">
        <f>C22</f>
        <v>0.26470588235294118</v>
      </c>
      <c r="K25" s="4">
        <f>RANK(J25,'Universal Aggregate Worksheet'!AH7:AH67,1)</f>
        <v>11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  <c r="X25" s="40"/>
      <c r="Y25" s="39"/>
      <c r="Z25" s="40"/>
    </row>
    <row r="26" spans="1:26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12.061293717742032</v>
      </c>
      <c r="G26" s="7"/>
      <c r="H26" s="64"/>
      <c r="I26" s="12" t="s">
        <v>212</v>
      </c>
      <c r="J26" s="10">
        <f>F41</f>
        <v>9.569377990430622E-2</v>
      </c>
      <c r="K26" s="4">
        <f>RANK(J26,'Universal Aggregate Worksheet'!AM7:AM67,0)</f>
        <v>37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  <c r="X26" s="40"/>
      <c r="Y26" s="39"/>
      <c r="Z26" s="40"/>
    </row>
    <row r="27" spans="1:26">
      <c r="A27" s="4" t="s">
        <v>338</v>
      </c>
      <c r="B27" s="4">
        <v>337</v>
      </c>
      <c r="C27" s="4">
        <v>260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0.11525423728813559</v>
      </c>
      <c r="K27" s="4">
        <f>RANK(J27,'Universal Aggregate Worksheet'!AN7:AN67,1)</f>
        <v>43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  <c r="X27" s="40"/>
      <c r="Y27" s="39"/>
      <c r="Z27" s="40"/>
    </row>
    <row r="28" spans="1:26">
      <c r="A28" s="4" t="s">
        <v>339</v>
      </c>
      <c r="B28" s="12">
        <v>143</v>
      </c>
      <c r="C28" s="12">
        <v>165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0.11695906432748537</v>
      </c>
      <c r="K28" s="4">
        <f>RANK(J28,'Universal Aggregate Worksheet'!AI7:AI67,0)</f>
        <v>16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  <c r="X28" s="40"/>
      <c r="Y28" s="39"/>
      <c r="Z28" s="40"/>
    </row>
    <row r="29" spans="1:26">
      <c r="A29" s="12" t="s">
        <v>340</v>
      </c>
      <c r="B29" s="12">
        <v>77</v>
      </c>
      <c r="C29" s="12">
        <v>69</v>
      </c>
      <c r="D29" s="65" t="s">
        <v>21</v>
      </c>
      <c r="E29" s="4" t="s">
        <v>141</v>
      </c>
      <c r="F29" s="10">
        <f>B10/F9</f>
        <v>1.2222222222222223</v>
      </c>
      <c r="G29" s="29"/>
      <c r="H29" s="64"/>
      <c r="I29" s="12" t="s">
        <v>215</v>
      </c>
      <c r="J29" s="80">
        <f>G44</f>
        <v>0.1118421052631579</v>
      </c>
      <c r="K29" s="4">
        <f>RANK(J29,'Universal Aggregate Worksheet'!AJ7:AJ67,1)</f>
        <v>38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  <c r="X29" s="40"/>
      <c r="Y29" s="39"/>
      <c r="Z29" s="40"/>
    </row>
    <row r="30" spans="1:26">
      <c r="A30" s="7"/>
      <c r="B30" s="7"/>
      <c r="C30" s="7"/>
      <c r="D30" s="65" t="s">
        <v>22</v>
      </c>
      <c r="E30" s="12" t="s">
        <v>142</v>
      </c>
      <c r="F30" s="10">
        <f>C10/F10</f>
        <v>0.97039473684210531</v>
      </c>
      <c r="G30" s="7"/>
      <c r="H30" s="64"/>
      <c r="I30" s="12" t="s">
        <v>216</v>
      </c>
      <c r="J30" s="80">
        <f>F45</f>
        <v>0.140625</v>
      </c>
      <c r="K30" s="4">
        <f>RANK(J30,'Universal Aggregate Worksheet'!AK7:AK67,0)</f>
        <v>23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  <c r="X30" s="40"/>
      <c r="Y30" s="39"/>
      <c r="Z30" s="40"/>
    </row>
    <row r="31" spans="1:26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0.25182748538011701</v>
      </c>
      <c r="G31" s="29"/>
      <c r="H31" s="64"/>
      <c r="I31" s="12" t="s">
        <v>217</v>
      </c>
      <c r="J31" s="80">
        <f>G45</f>
        <v>0.11392405063291139</v>
      </c>
      <c r="K31" s="4">
        <f>RANK(J31,'Universal Aggregate Worksheet'!AL7:AL67,1)</f>
        <v>25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  <c r="X31" s="40"/>
      <c r="Y31" s="39"/>
      <c r="Z31" s="40"/>
    </row>
    <row r="32" spans="1:26">
      <c r="A32" s="12" t="s">
        <v>342</v>
      </c>
      <c r="B32" s="94">
        <v>126</v>
      </c>
      <c r="C32" s="94">
        <v>111</v>
      </c>
      <c r="D32" s="65" t="s">
        <v>24</v>
      </c>
      <c r="E32" s="4" t="s">
        <v>143</v>
      </c>
      <c r="F32" s="10">
        <f>B12/F9</f>
        <v>0.6900584795321637</v>
      </c>
      <c r="G32" s="29"/>
      <c r="H32" s="64"/>
      <c r="I32" s="12" t="s">
        <v>219</v>
      </c>
      <c r="J32" s="10">
        <f>F52</f>
        <v>5.5727554179566562E-2</v>
      </c>
      <c r="K32" s="4">
        <f>RANK(J32,'Universal Aggregate Worksheet'!AO7:AO67,1)</f>
        <v>33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  <c r="X32" s="40"/>
      <c r="Y32" s="39"/>
      <c r="Z32" s="40"/>
    </row>
    <row r="33" spans="1:26">
      <c r="A33" s="12" t="s">
        <v>343</v>
      </c>
      <c r="B33" s="12">
        <v>186</v>
      </c>
      <c r="C33" s="12">
        <v>169</v>
      </c>
      <c r="D33" s="65" t="s">
        <v>25</v>
      </c>
      <c r="E33" s="12" t="s">
        <v>144</v>
      </c>
      <c r="F33" s="10">
        <f>C12/F10</f>
        <v>0.54934210526315785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6.6563467492260067E-2</v>
      </c>
      <c r="K33" s="4">
        <f>RANK(J33,'Universal Aggregate Worksheet'!AP7:AP67,0)</f>
        <v>13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  <c r="X33" s="40"/>
      <c r="Y33" s="39"/>
      <c r="Z33" s="40"/>
    </row>
    <row r="34" spans="1:26">
      <c r="A34" s="12" t="s">
        <v>71</v>
      </c>
      <c r="B34" s="94">
        <v>162</v>
      </c>
      <c r="C34" s="94">
        <v>139</v>
      </c>
      <c r="D34" s="65" t="s">
        <v>26</v>
      </c>
      <c r="E34" s="12" t="s">
        <v>87</v>
      </c>
      <c r="F34" s="13">
        <f>F32-F33</f>
        <v>0.14071637426900585</v>
      </c>
      <c r="G34" s="29"/>
      <c r="H34" s="64"/>
      <c r="I34" s="12" t="s">
        <v>220</v>
      </c>
      <c r="J34" s="80">
        <f>F53</f>
        <v>0.28947368421052633</v>
      </c>
      <c r="K34" s="4">
        <f>RANK(J34,'Universal Aggregate Worksheet'!AQ7:AQ67,0)</f>
        <v>45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  <c r="X34" s="40"/>
      <c r="Y34" s="39"/>
      <c r="Z34" s="40"/>
    </row>
    <row r="35" spans="1:26">
      <c r="A35" s="12" t="s">
        <v>72</v>
      </c>
      <c r="B35" s="94">
        <f>B33-B34</f>
        <v>24</v>
      </c>
      <c r="C35" s="94">
        <f>C33-C34</f>
        <v>30</v>
      </c>
      <c r="D35" s="65" t="s">
        <v>27</v>
      </c>
      <c r="E35" s="12" t="s">
        <v>145</v>
      </c>
      <c r="F35" s="6">
        <f>((0.167*B21)+(B9)+(0.83*B23))/B10</f>
        <v>0.31341148325358853</v>
      </c>
      <c r="G35" s="30"/>
      <c r="H35" s="64"/>
      <c r="I35" s="12" t="s">
        <v>221</v>
      </c>
      <c r="J35" s="80">
        <f>G53</f>
        <v>0.31578947368421051</v>
      </c>
      <c r="K35" s="4">
        <f>RANK(J35,'Universal Aggregate Worksheet'!AR7:AR67,1)</f>
        <v>32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  <c r="X35" s="40"/>
      <c r="Y35" s="39"/>
      <c r="Z35" s="40"/>
    </row>
    <row r="36" spans="1:26">
      <c r="A36" s="91" t="s">
        <v>75</v>
      </c>
      <c r="B36" s="6">
        <f>B34/(B34+B35)</f>
        <v>0.87096774193548387</v>
      </c>
      <c r="C36" s="6">
        <f>C34/(C34+C35)</f>
        <v>0.8224852071005917</v>
      </c>
      <c r="D36" s="65" t="s">
        <v>28</v>
      </c>
      <c r="E36" s="12" t="s">
        <v>146</v>
      </c>
      <c r="F36" s="6">
        <f>((0.167*C21)+(C9)+(0.83*C23))/C10</f>
        <v>0.2728915254237288</v>
      </c>
      <c r="G36" s="7"/>
      <c r="H36" s="64"/>
      <c r="I36" s="12" t="s">
        <v>352</v>
      </c>
      <c r="J36" s="80">
        <f>F54</f>
        <v>0.25328947368421051</v>
      </c>
      <c r="K36" s="4">
        <f>RANK(J36,'Universal Aggregate Worksheet'!N7:N67,1)</f>
        <v>50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  <c r="X36" s="40"/>
      <c r="Y36" s="39"/>
      <c r="Z36" s="40"/>
    </row>
    <row r="37" spans="1:26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0.55511016949152547</v>
      </c>
      <c r="G37" s="30"/>
      <c r="H37" s="64"/>
      <c r="I37" s="12" t="s">
        <v>353</v>
      </c>
      <c r="J37" s="80">
        <f>F55</f>
        <v>0.41812865497076024</v>
      </c>
      <c r="K37" s="4">
        <f>RANK(J37,'Universal Aggregate Worksheet'!M7:M67,1)</f>
        <v>10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  <c r="X37" s="40"/>
      <c r="Y37" s="39"/>
      <c r="Z37" s="40"/>
    </row>
    <row r="38" spans="1:26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0.48205389221556888</v>
      </c>
      <c r="G38" s="30"/>
      <c r="H38" s="64"/>
      <c r="I38" s="12" t="s">
        <v>200</v>
      </c>
      <c r="J38" s="10">
        <f>B71</f>
        <v>29.952948182609269</v>
      </c>
      <c r="K38" s="4">
        <f>RANK(J38,'Universal Aggregate Worksheet'!AS7:AS67,0)</f>
        <v>21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  <c r="X38" s="40"/>
      <c r="Y38" s="39"/>
      <c r="Z38" s="40"/>
    </row>
    <row r="39" spans="1:26">
      <c r="A39" s="12" t="s">
        <v>344</v>
      </c>
      <c r="B39" s="12">
        <v>36</v>
      </c>
      <c r="C39" s="12">
        <v>43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29.352596691773947</v>
      </c>
      <c r="K39" s="4">
        <f>RANK(J39,'Universal Aggregate Worksheet'!AT7:AT67,1)</f>
        <v>34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  <c r="X39" s="40"/>
      <c r="Y39" s="39"/>
      <c r="Z39" s="40"/>
    </row>
    <row r="40" spans="1:26">
      <c r="A40" s="91" t="s">
        <v>345</v>
      </c>
      <c r="B40" s="4">
        <v>32</v>
      </c>
      <c r="C40" s="4">
        <v>42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0.60035149083532247</v>
      </c>
      <c r="K40" s="4">
        <f>RANK(J40,'Universal Aggregate Worksheet'!AU7:AU67,0)</f>
        <v>26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  <c r="X40" s="40"/>
      <c r="Y40" s="39"/>
      <c r="Z40" s="40"/>
    </row>
    <row r="41" spans="1:26">
      <c r="A41" s="7"/>
      <c r="B41" s="7"/>
      <c r="C41" s="7"/>
      <c r="D41" s="65" t="s">
        <v>188</v>
      </c>
      <c r="E41" s="12" t="s">
        <v>94</v>
      </c>
      <c r="F41" s="13">
        <f>B20/B10</f>
        <v>9.569377990430622E-2</v>
      </c>
      <c r="G41" s="13">
        <f>C20/C10</f>
        <v>0.11525423728813559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  <c r="X41" s="40"/>
      <c r="Y41" s="39"/>
      <c r="Z41" s="40"/>
    </row>
    <row r="42" spans="1:26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0.11525423728813559</v>
      </c>
      <c r="G42" s="10">
        <f>B20/B10</f>
        <v>9.569377990430622E-2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  <c r="X42" s="40"/>
      <c r="Y42" s="39"/>
      <c r="Z42" s="40"/>
    </row>
    <row r="43" spans="1:26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-1.9560457383829374E-2</v>
      </c>
      <c r="G43" s="10">
        <f>G41-G42</f>
        <v>1.9560457383829374E-2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  <c r="X43" s="40"/>
      <c r="Y43" s="39"/>
      <c r="Z43" s="40"/>
    </row>
    <row r="44" spans="1:26">
      <c r="A44" s="4" t="s">
        <v>348</v>
      </c>
      <c r="B44" s="4">
        <v>603.5</v>
      </c>
      <c r="C44" s="4">
        <v>603.5</v>
      </c>
      <c r="D44" s="65" t="s">
        <v>34</v>
      </c>
      <c r="E44" s="12" t="s">
        <v>209</v>
      </c>
      <c r="F44" s="79">
        <f>B20/F9</f>
        <v>0.11695906432748537</v>
      </c>
      <c r="G44" s="79">
        <f>C20/F10</f>
        <v>0.1118421052631579</v>
      </c>
      <c r="H44" s="64"/>
      <c r="M44" s="65" t="s">
        <v>34</v>
      </c>
      <c r="N44" s="11"/>
      <c r="O44" s="38"/>
      <c r="P44" s="38"/>
      <c r="Q44" s="38"/>
      <c r="R44" s="38"/>
      <c r="S44" s="38"/>
      <c r="T44" s="40"/>
      <c r="U44" s="40"/>
      <c r="V44" s="39"/>
      <c r="W44" s="40"/>
      <c r="X44" s="40"/>
      <c r="Y44" s="39"/>
      <c r="Z44" s="40"/>
    </row>
    <row r="45" spans="1:26" ht="15.75" thickBot="1">
      <c r="D45" s="65" t="s">
        <v>35</v>
      </c>
      <c r="E45" s="4" t="s">
        <v>210</v>
      </c>
      <c r="F45" s="79">
        <f>B21/B9</f>
        <v>0.140625</v>
      </c>
      <c r="G45" s="79">
        <f>C21/C9</f>
        <v>0.11392405063291139</v>
      </c>
      <c r="H45" s="64"/>
      <c r="M45" s="65" t="s">
        <v>35</v>
      </c>
      <c r="N45" s="11"/>
      <c r="O45" s="38"/>
      <c r="P45" s="38"/>
      <c r="Q45" s="38"/>
      <c r="R45" s="38"/>
      <c r="S45" s="38"/>
      <c r="T45" s="40"/>
      <c r="U45" s="40"/>
      <c r="V45" s="39"/>
      <c r="W45" s="40"/>
      <c r="X45" s="40"/>
      <c r="Y45" s="39"/>
      <c r="Z45" s="40"/>
    </row>
    <row r="46" spans="1:26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11"/>
      <c r="O46" s="38"/>
      <c r="P46" s="38"/>
      <c r="Q46" s="38"/>
      <c r="R46" s="38"/>
      <c r="S46" s="38"/>
      <c r="T46" s="40"/>
      <c r="U46" s="40"/>
      <c r="V46" s="39"/>
      <c r="W46" s="40"/>
      <c r="X46" s="40"/>
      <c r="Y46" s="39"/>
      <c r="Z46" s="40"/>
    </row>
    <row r="47" spans="1:26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11"/>
      <c r="O47" s="38"/>
      <c r="P47" s="38"/>
      <c r="Q47" s="38"/>
      <c r="R47" s="38"/>
      <c r="S47" s="38"/>
      <c r="T47" s="40"/>
      <c r="U47" s="40"/>
      <c r="V47" s="39"/>
      <c r="W47" s="40"/>
      <c r="X47" s="40"/>
      <c r="Y47" s="39"/>
      <c r="Z47" s="40"/>
    </row>
    <row r="48" spans="1:26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0.17836257309941519</v>
      </c>
      <c r="G48" s="32"/>
      <c r="H48" s="64"/>
      <c r="M48" s="65" t="s">
        <v>39</v>
      </c>
      <c r="N48" s="11"/>
      <c r="O48" s="38"/>
      <c r="P48" s="38"/>
      <c r="Q48" s="38"/>
      <c r="R48" s="38"/>
      <c r="S48" s="38"/>
      <c r="T48" s="40"/>
      <c r="U48" s="40"/>
      <c r="V48" s="39"/>
      <c r="W48" s="40"/>
      <c r="X48" s="40"/>
      <c r="Y48" s="39"/>
      <c r="Z48" s="40"/>
    </row>
    <row r="49" spans="1:26">
      <c r="A49" s="4" t="s">
        <v>4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28.783382789317507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33.61581920903955</v>
      </c>
      <c r="D49" s="65" t="s">
        <v>38</v>
      </c>
      <c r="E49" s="4" t="s">
        <v>152</v>
      </c>
      <c r="F49" s="10">
        <f>C15/F10</f>
        <v>0.14473684210526316</v>
      </c>
      <c r="G49" s="29"/>
      <c r="H49" s="64"/>
      <c r="M49" s="65" t="s">
        <v>38</v>
      </c>
      <c r="N49" s="11"/>
      <c r="O49" s="38"/>
      <c r="P49" s="38"/>
      <c r="Q49" s="38"/>
      <c r="R49" s="38"/>
      <c r="S49" s="38"/>
      <c r="T49" s="40"/>
      <c r="U49" s="40"/>
      <c r="V49" s="39"/>
      <c r="Z49" s="40"/>
    </row>
    <row r="50" spans="1:26">
      <c r="A50" s="4" t="s">
        <v>2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29.562982005141386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26.493506493506491</v>
      </c>
      <c r="D50" s="65" t="s">
        <v>41</v>
      </c>
      <c r="E50" s="7"/>
      <c r="F50" s="7"/>
      <c r="G50" s="7"/>
      <c r="H50" s="64"/>
      <c r="M50" s="65" t="s">
        <v>40</v>
      </c>
      <c r="N50" s="11"/>
      <c r="O50" s="38"/>
      <c r="P50" s="38"/>
      <c r="Q50" s="38"/>
      <c r="R50" s="38"/>
      <c r="S50" s="38"/>
      <c r="T50" s="40"/>
      <c r="U50" s="40"/>
      <c r="V50" s="39"/>
      <c r="Z50" s="40"/>
    </row>
    <row r="51" spans="1:26">
      <c r="A51" s="4" t="s">
        <v>8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26.568265682656829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34.137931034482762</v>
      </c>
      <c r="D51" s="65" t="s">
        <v>42</v>
      </c>
      <c r="E51" s="24" t="s">
        <v>84</v>
      </c>
      <c r="F51" s="7"/>
      <c r="G51" s="7"/>
      <c r="H51" s="64"/>
      <c r="M51" s="65" t="s">
        <v>41</v>
      </c>
      <c r="N51" s="11"/>
      <c r="O51" s="38"/>
      <c r="P51" s="38"/>
      <c r="Q51" s="38"/>
      <c r="R51" s="38"/>
      <c r="S51" s="38"/>
      <c r="T51" s="40"/>
      <c r="U51" s="40"/>
      <c r="V51" s="39"/>
      <c r="Z51" s="40"/>
    </row>
    <row r="52" spans="1:26">
      <c r="A52" s="4" t="s">
        <v>56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37.597911227154043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26.969696969696972</v>
      </c>
      <c r="D52" s="65" t="s">
        <v>43</v>
      </c>
      <c r="E52" s="4" t="s">
        <v>85</v>
      </c>
      <c r="F52" s="10">
        <f>B39/F11</f>
        <v>5.5727554179566562E-2</v>
      </c>
      <c r="G52" s="10">
        <f>C39/F11</f>
        <v>6.6563467492260067E-2</v>
      </c>
      <c r="H52" s="64"/>
      <c r="M52" s="65" t="s">
        <v>42</v>
      </c>
      <c r="N52" s="11"/>
      <c r="O52" s="38"/>
      <c r="P52" s="38"/>
      <c r="Q52" s="38"/>
      <c r="R52" s="38"/>
      <c r="S52" s="38"/>
      <c r="T52" s="40"/>
      <c r="U52" s="40"/>
      <c r="V52" s="39"/>
      <c r="Z52" s="40"/>
    </row>
    <row r="53" spans="1:26">
      <c r="A53" s="4" t="s">
        <v>59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29.552238805970148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27.457627118644069</v>
      </c>
      <c r="D53" s="65" t="s">
        <v>44</v>
      </c>
      <c r="E53" s="12" t="s">
        <v>211</v>
      </c>
      <c r="F53" s="79">
        <f>(C12-C9)/F10</f>
        <v>0.28947368421052633</v>
      </c>
      <c r="G53" s="79">
        <f>(B12-B9)/F9</f>
        <v>0.31578947368421051</v>
      </c>
      <c r="H53" s="64"/>
      <c r="M53" s="65" t="s">
        <v>43</v>
      </c>
    </row>
    <row r="54" spans="1:26">
      <c r="A54" s="4" t="s">
        <v>13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35.977337110481585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26.229508196721312</v>
      </c>
      <c r="D54" s="65" t="s">
        <v>45</v>
      </c>
      <c r="E54" s="12" t="s">
        <v>350</v>
      </c>
      <c r="F54" s="79">
        <f>B29/F10</f>
        <v>0.25328947368421051</v>
      </c>
      <c r="G54" s="79">
        <f>C29/F9</f>
        <v>0.20175438596491227</v>
      </c>
      <c r="H54" s="64"/>
      <c r="M54" s="65" t="s">
        <v>44</v>
      </c>
    </row>
    <row r="55" spans="1:26">
      <c r="A55" s="4" t="s">
        <v>38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25.384615384615383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31.615120274914087</v>
      </c>
      <c r="D55" s="65" t="s">
        <v>46</v>
      </c>
      <c r="E55" s="12" t="s">
        <v>351</v>
      </c>
      <c r="F55" s="79">
        <f>B28/F9</f>
        <v>0.41812865497076024</v>
      </c>
      <c r="G55" s="79">
        <f>C28/F10</f>
        <v>0.54276315789473684</v>
      </c>
      <c r="H55" s="64"/>
      <c r="M55" s="65" t="s">
        <v>45</v>
      </c>
    </row>
    <row r="56" spans="1:26">
      <c r="A56" s="4" t="s">
        <v>11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26.143790849673206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31.15727002967359</v>
      </c>
      <c r="D56" s="65" t="s">
        <v>48</v>
      </c>
      <c r="E56" s="7"/>
      <c r="F56" s="7"/>
      <c r="G56" s="7"/>
      <c r="H56" s="64"/>
      <c r="M56" s="65" t="s">
        <v>46</v>
      </c>
    </row>
    <row r="57" spans="1:26">
      <c r="A57" s="4" t="s">
        <v>20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32.791327913279133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28.651685393258425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26">
      <c r="A58" s="4" t="s">
        <v>51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27.167630057803464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27.197802197802197</v>
      </c>
      <c r="D58" s="65" t="s">
        <v>191</v>
      </c>
      <c r="E58" s="12" t="s">
        <v>100</v>
      </c>
      <c r="F58" s="10">
        <f>B71</f>
        <v>29.952948182609269</v>
      </c>
      <c r="G58" s="7"/>
      <c r="H58" s="64"/>
      <c r="M58" s="65" t="s">
        <v>192</v>
      </c>
    </row>
    <row r="59" spans="1:26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29.352596691773947</v>
      </c>
      <c r="G59" s="7"/>
      <c r="H59" s="64"/>
      <c r="M59" s="65" t="s">
        <v>191</v>
      </c>
    </row>
    <row r="60" spans="1:26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0.60035149083532247</v>
      </c>
      <c r="G60" s="7"/>
      <c r="H60" s="64"/>
      <c r="M60" s="65" t="s">
        <v>49</v>
      </c>
    </row>
    <row r="61" spans="1:26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26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26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26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29.952948182609269</v>
      </c>
      <c r="C71" s="34">
        <f>AVERAGEIF(C49:C67,"&gt;0")</f>
        <v>29.352596691773947</v>
      </c>
      <c r="H71" s="64"/>
    </row>
  </sheetData>
  <sortState ref="N8:Z48">
    <sortCondition ref="N8:N48"/>
  </sortState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11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122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Dartmouth</v>
      </c>
      <c r="C7" s="75" t="s">
        <v>62</v>
      </c>
      <c r="D7" s="66" t="s">
        <v>193</v>
      </c>
      <c r="E7" s="7"/>
      <c r="F7" s="75" t="str">
        <f>B1</f>
        <v>Dartmouth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71.444444444444443</v>
      </c>
      <c r="K8" s="4">
        <f>RANK(J8,'Universal Aggregate Worksheet'!I7:I67,0)</f>
        <v>11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80</v>
      </c>
      <c r="C9" s="4">
        <v>105</v>
      </c>
      <c r="D9" s="65" t="s">
        <v>1</v>
      </c>
      <c r="E9" s="4" t="s">
        <v>77</v>
      </c>
      <c r="F9" s="77">
        <f>B32+B33+C35</f>
        <v>306</v>
      </c>
      <c r="G9" s="27"/>
      <c r="H9" s="64"/>
      <c r="I9" s="12" t="s">
        <v>154</v>
      </c>
      <c r="J9" s="9">
        <f>F12</f>
        <v>34</v>
      </c>
      <c r="K9" s="4">
        <f>RANK(J9,'Universal Aggregate Worksheet'!F7:F67,0)</f>
        <v>24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301</v>
      </c>
      <c r="C10" s="4">
        <v>344</v>
      </c>
      <c r="D10" s="65" t="s">
        <v>2</v>
      </c>
      <c r="E10" s="4" t="s">
        <v>78</v>
      </c>
      <c r="F10" s="77">
        <f>C32+C33+B35</f>
        <v>337</v>
      </c>
      <c r="G10" s="27"/>
      <c r="H10" s="64"/>
      <c r="I10" s="12" t="s">
        <v>155</v>
      </c>
      <c r="J10" s="9">
        <f>F13</f>
        <v>37.444444444444443</v>
      </c>
      <c r="K10" s="4">
        <f>RANK(J10,'Universal Aggregate Worksheet'!G7:G67,1)</f>
        <v>55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0.26578073089700999</v>
      </c>
      <c r="C11" s="6">
        <f>C9/C10</f>
        <v>0.30523255813953487</v>
      </c>
      <c r="D11" s="65" t="s">
        <v>3</v>
      </c>
      <c r="E11" s="4" t="s">
        <v>79</v>
      </c>
      <c r="F11" s="77">
        <f>SUM(F9:F10)</f>
        <v>643</v>
      </c>
      <c r="G11" s="27"/>
      <c r="H11" s="64"/>
      <c r="I11" s="12" t="s">
        <v>203</v>
      </c>
      <c r="J11" s="9">
        <f>J9-J10</f>
        <v>-3.4444444444444429</v>
      </c>
      <c r="K11" s="4">
        <f>RANK(J11,'Universal Aggregate Worksheet'!H7:H67,0)</f>
        <v>53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161</v>
      </c>
      <c r="C12" s="4">
        <v>198</v>
      </c>
      <c r="D12" s="65" t="s">
        <v>4</v>
      </c>
      <c r="E12" s="4" t="s">
        <v>80</v>
      </c>
      <c r="F12" s="78">
        <f>F9/(B44/60)</f>
        <v>34</v>
      </c>
      <c r="G12" s="28"/>
      <c r="H12" s="64"/>
      <c r="I12" s="4" t="s">
        <v>128</v>
      </c>
      <c r="J12" s="10">
        <f>F24</f>
        <v>27.165871546490074</v>
      </c>
      <c r="K12" s="4">
        <f>RANK(J12,'Universal Aggregate Worksheet'!AB7:AB67,0)</f>
        <v>46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0.53488372093023251</v>
      </c>
      <c r="C13" s="6">
        <f>C12/C10</f>
        <v>0.57558139534883723</v>
      </c>
      <c r="D13" s="65" t="s">
        <v>5</v>
      </c>
      <c r="E13" s="4" t="s">
        <v>81</v>
      </c>
      <c r="F13" s="78">
        <f>F10/(B44/60)</f>
        <v>37.444444444444443</v>
      </c>
      <c r="G13" s="28"/>
      <c r="H13" s="64"/>
      <c r="I13" s="4" t="s">
        <v>131</v>
      </c>
      <c r="J13" s="10">
        <f>F25</f>
        <v>29.016522908103195</v>
      </c>
      <c r="K13" s="4">
        <f>RANK(J13,'Universal Aggregate Worksheet'!AD7:AD67,1)</f>
        <v>33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0.49689440993788819</v>
      </c>
      <c r="C14" s="6">
        <f>C9/C12</f>
        <v>0.53030303030303028</v>
      </c>
      <c r="D14" s="65" t="s">
        <v>6</v>
      </c>
      <c r="E14" s="4" t="s">
        <v>82</v>
      </c>
      <c r="F14" s="78">
        <f>F11/(B44/60)</f>
        <v>71.444444444444443</v>
      </c>
      <c r="G14" s="28"/>
      <c r="H14" s="64"/>
      <c r="I14" s="4" t="s">
        <v>133</v>
      </c>
      <c r="J14" s="10">
        <f>F26</f>
        <v>-1.8506513616131208</v>
      </c>
      <c r="K14" s="4">
        <f>RANK(J14,'Universal Aggregate Worksheet'!AF7:AF67,0)</f>
        <v>40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45</v>
      </c>
      <c r="C15" s="4">
        <v>65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0.9836601307189542</v>
      </c>
      <c r="K15" s="4">
        <f>RANK(J15,'Universal Aggregate Worksheet'!O7:O67,0)</f>
        <v>40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0.5625</v>
      </c>
      <c r="C16" s="6">
        <f>C15/C9</f>
        <v>0.61904761904761907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1.0207715133531157</v>
      </c>
      <c r="K16" s="4">
        <f>RANK(J16,'Universal Aggregate Worksheet'!T7:T67,1)</f>
        <v>33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35</v>
      </c>
      <c r="C17" s="8">
        <f>C9-C15</f>
        <v>40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0.27408637873754155</v>
      </c>
      <c r="K17" s="4">
        <f>RANK(J17,'Universal Aggregate Worksheet'!R7:R67,0)</f>
        <v>44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26.143790849673206</v>
      </c>
      <c r="G18" s="29"/>
      <c r="H18" s="64"/>
      <c r="I18" s="4" t="s">
        <v>166</v>
      </c>
      <c r="J18" s="6">
        <f>F36</f>
        <v>0.31686918604651165</v>
      </c>
      <c r="K18" s="4">
        <f>RANK(J18,'Universal Aggregate Worksheet'!W7:W67,1)</f>
        <v>44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31.15727002967359</v>
      </c>
      <c r="G19" s="29"/>
      <c r="H19" s="64"/>
      <c r="I19" s="4" t="s">
        <v>176</v>
      </c>
      <c r="J19" s="10">
        <f>F48</f>
        <v>0.14705882352941177</v>
      </c>
      <c r="K19" s="4">
        <f>RANK(J19,'Universal Aggregate Worksheet'!Y7:Y67,0)</f>
        <v>45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39</v>
      </c>
      <c r="C20" s="4">
        <v>47</v>
      </c>
      <c r="D20" s="65" t="s">
        <v>12</v>
      </c>
      <c r="E20" s="4" t="s">
        <v>115</v>
      </c>
      <c r="F20" s="10">
        <f>F18-F19</f>
        <v>-5.0134791800003846</v>
      </c>
      <c r="G20" s="29"/>
      <c r="H20" s="64"/>
      <c r="I20" s="4" t="s">
        <v>177</v>
      </c>
      <c r="J20" s="10">
        <f>F49</f>
        <v>0.19287833827893175</v>
      </c>
      <c r="K20" s="4">
        <f>RANK(J20,'Universal Aggregate Worksheet'!Z7:Z67,1)</f>
        <v>46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10</v>
      </c>
      <c r="C21" s="4">
        <v>19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0.39631336405529954</v>
      </c>
      <c r="K21" s="4">
        <f>RANK(J21,'Universal Aggregate Worksheet'!J7:J67,0)</f>
        <v>57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0.25641025641025639</v>
      </c>
      <c r="C22" s="23">
        <f>C21/C20</f>
        <v>0.40425531914893614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0.83505154639175261</v>
      </c>
      <c r="K22" s="4">
        <f>RANK(J22,'Universal Aggregate Worksheet'!K7:K67,0)</f>
        <v>27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1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0.85057471264367812</v>
      </c>
      <c r="K23" s="4">
        <f>RANK(J23,'Universal Aggregate Worksheet'!L7:L67,1)</f>
        <v>41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2.1276595744680851E-2</v>
      </c>
      <c r="C24" s="23">
        <f>C23/B20</f>
        <v>2.564102564102564E-2</v>
      </c>
      <c r="D24" s="65" t="s">
        <v>16</v>
      </c>
      <c r="E24" s="12" t="s">
        <v>117</v>
      </c>
      <c r="F24" s="10">
        <f>(F18*'Efficiency Adjustment'!B66)/C71</f>
        <v>27.165871546490074</v>
      </c>
      <c r="G24" s="7"/>
      <c r="H24" s="64"/>
      <c r="I24" s="4" t="s">
        <v>198</v>
      </c>
      <c r="J24" s="6">
        <f>B22</f>
        <v>0.25641025641025639</v>
      </c>
      <c r="K24" s="4">
        <f>RANK(J24,'Universal Aggregate Worksheet'!AG7:AG67,0)</f>
        <v>50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29.016522908103195</v>
      </c>
      <c r="G25" s="7"/>
      <c r="H25" s="64"/>
      <c r="I25" s="12" t="s">
        <v>199</v>
      </c>
      <c r="J25" s="6">
        <f>C22</f>
        <v>0.40425531914893614</v>
      </c>
      <c r="K25" s="4">
        <f>RANK(J25,'Universal Aggregate Worksheet'!AH7:AH67,1)</f>
        <v>45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-1.8506513616131208</v>
      </c>
      <c r="G26" s="7"/>
      <c r="H26" s="64"/>
      <c r="I26" s="12" t="s">
        <v>212</v>
      </c>
      <c r="J26" s="10">
        <f>F41</f>
        <v>0.12956810631229235</v>
      </c>
      <c r="K26" s="4">
        <f>RANK(J26,'Universal Aggregate Worksheet'!AM7:AM67,0)</f>
        <v>9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242</v>
      </c>
      <c r="C27" s="4">
        <v>311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0.13662790697674418</v>
      </c>
      <c r="K27" s="4">
        <f>RANK(J27,'Universal Aggregate Worksheet'!AN7:AN67,1)</f>
        <v>59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159</v>
      </c>
      <c r="C28" s="12">
        <v>161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0.12745098039215685</v>
      </c>
      <c r="K28" s="4">
        <f>RANK(J28,'Universal Aggregate Worksheet'!AI7:AI67,0)</f>
        <v>12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83</v>
      </c>
      <c r="C29" s="12">
        <v>60</v>
      </c>
      <c r="D29" s="65" t="s">
        <v>21</v>
      </c>
      <c r="E29" s="4" t="s">
        <v>141</v>
      </c>
      <c r="F29" s="10">
        <f>B10/F9</f>
        <v>0.9836601307189542</v>
      </c>
      <c r="G29" s="29"/>
      <c r="H29" s="64"/>
      <c r="I29" s="12" t="s">
        <v>215</v>
      </c>
      <c r="J29" s="80">
        <f>G44</f>
        <v>0.1394658753709199</v>
      </c>
      <c r="K29" s="4">
        <f>RANK(J29,'Universal Aggregate Worksheet'!AJ7:AJ67,1)</f>
        <v>58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1.0207715133531157</v>
      </c>
      <c r="G30" s="7"/>
      <c r="H30" s="64"/>
      <c r="I30" s="12" t="s">
        <v>216</v>
      </c>
      <c r="J30" s="80">
        <f>F45</f>
        <v>0.125</v>
      </c>
      <c r="K30" s="4">
        <f>RANK(J30,'Universal Aggregate Worksheet'!AK7:AK67,0)</f>
        <v>30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-3.7111382634161472E-2</v>
      </c>
      <c r="G31" s="29"/>
      <c r="H31" s="64"/>
      <c r="I31" s="12" t="s">
        <v>217</v>
      </c>
      <c r="J31" s="80">
        <f>G45</f>
        <v>0.18095238095238095</v>
      </c>
      <c r="K31" s="4">
        <f>RANK(J31,'Universal Aggregate Worksheet'!AL7:AL67,1)</f>
        <v>54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86</v>
      </c>
      <c r="C32" s="94">
        <v>131</v>
      </c>
      <c r="D32" s="65" t="s">
        <v>24</v>
      </c>
      <c r="E32" s="4" t="s">
        <v>143</v>
      </c>
      <c r="F32" s="10">
        <f>B12/F9</f>
        <v>0.52614379084967322</v>
      </c>
      <c r="G32" s="29"/>
      <c r="H32" s="64"/>
      <c r="I32" s="12" t="s">
        <v>219</v>
      </c>
      <c r="J32" s="10">
        <f>F52</f>
        <v>7.4650077760497674E-2</v>
      </c>
      <c r="K32" s="4">
        <f>RANK(J32,'Universal Aggregate Worksheet'!AO7:AO67,1)</f>
        <v>57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194</v>
      </c>
      <c r="C33" s="12">
        <v>174</v>
      </c>
      <c r="D33" s="65" t="s">
        <v>25</v>
      </c>
      <c r="E33" s="12" t="s">
        <v>144</v>
      </c>
      <c r="F33" s="10">
        <f>C12/F10</f>
        <v>0.58753709198813053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6.0653188180404355E-2</v>
      </c>
      <c r="K33" s="4">
        <f>RANK(J33,'Universal Aggregate Worksheet'!AP7:AP67,0)</f>
        <v>19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162</v>
      </c>
      <c r="C34" s="94">
        <v>148</v>
      </c>
      <c r="D34" s="65" t="s">
        <v>26</v>
      </c>
      <c r="E34" s="12" t="s">
        <v>87</v>
      </c>
      <c r="F34" s="13">
        <f>F32-F33</f>
        <v>-6.1393301138457312E-2</v>
      </c>
      <c r="G34" s="29"/>
      <c r="H34" s="64"/>
      <c r="I34" s="12" t="s">
        <v>220</v>
      </c>
      <c r="J34" s="80">
        <f>F53</f>
        <v>0.27596439169139464</v>
      </c>
      <c r="K34" s="4">
        <f>RANK(J34,'Universal Aggregate Worksheet'!AQ7:AQ67,0)</f>
        <v>51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32</v>
      </c>
      <c r="C35" s="94">
        <f>C33-C34</f>
        <v>26</v>
      </c>
      <c r="D35" s="65" t="s">
        <v>27</v>
      </c>
      <c r="E35" s="12" t="s">
        <v>145</v>
      </c>
      <c r="F35" s="6">
        <f>((0.167*B21)+(B9)+(0.83*B23))/B10</f>
        <v>0.27408637873754155</v>
      </c>
      <c r="G35" s="30"/>
      <c r="H35" s="64"/>
      <c r="I35" s="12" t="s">
        <v>221</v>
      </c>
      <c r="J35" s="80">
        <f>G53</f>
        <v>0.26470588235294118</v>
      </c>
      <c r="K35" s="4">
        <f>RANK(J35,'Universal Aggregate Worksheet'!AR7:AR67,1)</f>
        <v>7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0.83505154639175261</v>
      </c>
      <c r="C36" s="6">
        <f>C34/(C34+C35)</f>
        <v>0.85057471264367812</v>
      </c>
      <c r="D36" s="65" t="s">
        <v>28</v>
      </c>
      <c r="E36" s="12" t="s">
        <v>146</v>
      </c>
      <c r="F36" s="6">
        <f>((0.167*C21)+(C9)+(0.83*C23))/C10</f>
        <v>0.31686918604651165</v>
      </c>
      <c r="G36" s="7"/>
      <c r="H36" s="64"/>
      <c r="I36" s="12" t="s">
        <v>352</v>
      </c>
      <c r="J36" s="80">
        <f>F54</f>
        <v>0.24629080118694363</v>
      </c>
      <c r="K36" s="4">
        <f>RANK(J36,'Universal Aggregate Worksheet'!N7:N67,1)</f>
        <v>43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0.51242236024844723</v>
      </c>
      <c r="G37" s="30"/>
      <c r="H37" s="64"/>
      <c r="I37" s="12" t="s">
        <v>353</v>
      </c>
      <c r="J37" s="80">
        <f>F55</f>
        <v>0.51960784313725494</v>
      </c>
      <c r="K37" s="4">
        <f>RANK(J37,'Universal Aggregate Worksheet'!M7:M67,1)</f>
        <v>49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0.55052020202020202</v>
      </c>
      <c r="G38" s="30"/>
      <c r="H38" s="64"/>
      <c r="I38" s="12" t="s">
        <v>200</v>
      </c>
      <c r="J38" s="10">
        <f>B71</f>
        <v>31.514841584411798</v>
      </c>
      <c r="K38" s="4">
        <f>RANK(J38,'Universal Aggregate Worksheet'!AS7:AS67,0)</f>
        <v>6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48</v>
      </c>
      <c r="C39" s="12">
        <v>39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28.321993212593753</v>
      </c>
      <c r="K39" s="4">
        <f>RANK(J39,'Universal Aggregate Worksheet'!AT7:AT67,1)</f>
        <v>13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42.5</v>
      </c>
      <c r="C40" s="4">
        <v>32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3.1928483718180445</v>
      </c>
      <c r="K40" s="4">
        <f>RANK(J40,'Universal Aggregate Worksheet'!AU7:AU67,0)</f>
        <v>5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0.12956810631229235</v>
      </c>
      <c r="G41" s="13">
        <f>C20/C10</f>
        <v>0.13662790697674418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0.13662790697674418</v>
      </c>
      <c r="G42" s="10">
        <f>B20/B10</f>
        <v>0.12956810631229235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9</v>
      </c>
      <c r="C43" s="4">
        <v>9</v>
      </c>
      <c r="D43" s="65" t="s">
        <v>190</v>
      </c>
      <c r="E43" s="12" t="s">
        <v>208</v>
      </c>
      <c r="F43" s="10">
        <f>F41-F42</f>
        <v>-7.0598006644518319E-3</v>
      </c>
      <c r="G43" s="10">
        <f>G41-G42</f>
        <v>7.0598006644518319E-3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540</v>
      </c>
      <c r="C44" s="4">
        <v>540</v>
      </c>
      <c r="D44" s="65" t="s">
        <v>34</v>
      </c>
      <c r="E44" s="12" t="s">
        <v>209</v>
      </c>
      <c r="F44" s="79">
        <f>B20/F9</f>
        <v>0.12745098039215685</v>
      </c>
      <c r="G44" s="79">
        <f>C20/F10</f>
        <v>0.1394658753709199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0.125</v>
      </c>
      <c r="G45" s="79">
        <f>C21/C9</f>
        <v>0.18095238095238095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0.14705882352941177</v>
      </c>
      <c r="G48" s="32"/>
      <c r="H48" s="64"/>
      <c r="M48" s="65" t="s">
        <v>39</v>
      </c>
    </row>
    <row r="49" spans="1:13">
      <c r="A49" s="4" t="s">
        <v>9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35.083532219570408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26.208651399491096</v>
      </c>
      <c r="D49" s="65" t="s">
        <v>38</v>
      </c>
      <c r="E49" s="4" t="s">
        <v>152</v>
      </c>
      <c r="F49" s="10">
        <f>C15/F10</f>
        <v>0.19287833827893175</v>
      </c>
      <c r="G49" s="29"/>
      <c r="H49" s="64"/>
      <c r="M49" s="65" t="s">
        <v>38</v>
      </c>
    </row>
    <row r="50" spans="1:13">
      <c r="A50" s="4" t="s">
        <v>46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26.775956284153008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31.232876712328768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3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25.407166123778502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28.481012658227851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16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34.31818181818182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28.50356294536817</v>
      </c>
      <c r="D52" s="65" t="s">
        <v>43</v>
      </c>
      <c r="E52" s="4" t="s">
        <v>85</v>
      </c>
      <c r="F52" s="10">
        <f>B39/F11</f>
        <v>7.4650077760497674E-2</v>
      </c>
      <c r="G52" s="10">
        <f>C39/F11</f>
        <v>6.0653188180404355E-2</v>
      </c>
      <c r="H52" s="64"/>
      <c r="M52" s="65" t="s">
        <v>42</v>
      </c>
    </row>
    <row r="53" spans="1:13">
      <c r="A53" s="4" t="s">
        <v>35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31.485587583148561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30.789473684210527</v>
      </c>
      <c r="D53" s="65" t="s">
        <v>44</v>
      </c>
      <c r="E53" s="12" t="s">
        <v>211</v>
      </c>
      <c r="F53" s="79">
        <f>(C12-C9)/F10</f>
        <v>0.27596439169139464</v>
      </c>
      <c r="G53" s="79">
        <f>(B12-B9)/F9</f>
        <v>0.26470588235294118</v>
      </c>
      <c r="H53" s="64"/>
      <c r="M53" s="65" t="s">
        <v>43</v>
      </c>
    </row>
    <row r="54" spans="1:13">
      <c r="A54" s="4" t="s">
        <v>20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32.791327913279133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28.651685393258425</v>
      </c>
      <c r="D54" s="65" t="s">
        <v>45</v>
      </c>
      <c r="E54" s="12" t="s">
        <v>350</v>
      </c>
      <c r="F54" s="79">
        <f>B29/F10</f>
        <v>0.24629080118694363</v>
      </c>
      <c r="G54" s="79">
        <f>C29/F9</f>
        <v>0.19607843137254902</v>
      </c>
      <c r="H54" s="64"/>
      <c r="M54" s="65" t="s">
        <v>44</v>
      </c>
    </row>
    <row r="55" spans="1:13">
      <c r="A55" s="4" t="s">
        <v>10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37.42690058479532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25.986842105263158</v>
      </c>
      <c r="D55" s="65" t="s">
        <v>46</v>
      </c>
      <c r="E55" s="12" t="s">
        <v>351</v>
      </c>
      <c r="F55" s="79">
        <f>B28/F9</f>
        <v>0.51960784313725494</v>
      </c>
      <c r="G55" s="79">
        <f>C28/F10</f>
        <v>0.47774480712166173</v>
      </c>
      <c r="H55" s="64"/>
      <c r="M55" s="65" t="s">
        <v>45</v>
      </c>
    </row>
    <row r="56" spans="1:13">
      <c r="A56" s="4" t="s">
        <v>22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30.792682926829269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27.586206896551722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59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29.552238805970148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27.457627118644069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193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0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0</v>
      </c>
      <c r="D58" s="65" t="s">
        <v>191</v>
      </c>
      <c r="E58" s="12" t="s">
        <v>100</v>
      </c>
      <c r="F58" s="10">
        <f>B71</f>
        <v>31.514841584411798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28.321993212593753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3.1928483718180445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31.514841584411798</v>
      </c>
      <c r="C71" s="34">
        <f>AVERAGEIF(C49:C67,"&gt;0")</f>
        <v>28.321993212593753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8" max="8" width="5.4257812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12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Delaware</v>
      </c>
      <c r="C7" s="75" t="s">
        <v>62</v>
      </c>
      <c r="D7" s="66" t="s">
        <v>193</v>
      </c>
      <c r="E7" s="7"/>
      <c r="F7" s="75" t="str">
        <f>B1</f>
        <v>Delaware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68.038674033149178</v>
      </c>
      <c r="K8" s="4">
        <f>RANK(J8,'Universal Aggregate Worksheet'!I7:I67,0)</f>
        <v>20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119</v>
      </c>
      <c r="C9" s="4">
        <v>111</v>
      </c>
      <c r="D9" s="65" t="s">
        <v>1</v>
      </c>
      <c r="E9" s="4" t="s">
        <v>77</v>
      </c>
      <c r="F9" s="77">
        <f>B32+B33+C35</f>
        <v>429</v>
      </c>
      <c r="G9" s="27"/>
      <c r="H9" s="64"/>
      <c r="I9" s="12" t="s">
        <v>154</v>
      </c>
      <c r="J9" s="9">
        <f>F12</f>
        <v>35.552486187845304</v>
      </c>
      <c r="K9" s="4">
        <f>RANK(J9,'Universal Aggregate Worksheet'!F7:F67,0)</f>
        <v>14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428</v>
      </c>
      <c r="C10" s="4">
        <v>379</v>
      </c>
      <c r="D10" s="65" t="s">
        <v>2</v>
      </c>
      <c r="E10" s="4" t="s">
        <v>78</v>
      </c>
      <c r="F10" s="77">
        <f>C32+C33+B35</f>
        <v>392</v>
      </c>
      <c r="G10" s="27"/>
      <c r="H10" s="64"/>
      <c r="I10" s="12" t="s">
        <v>155</v>
      </c>
      <c r="J10" s="9">
        <f>F13</f>
        <v>32.486187845303867</v>
      </c>
      <c r="K10" s="4">
        <f>RANK(J10,'Universal Aggregate Worksheet'!G7:G67,1)</f>
        <v>29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0.2780373831775701</v>
      </c>
      <c r="C11" s="6">
        <f>C9/C10</f>
        <v>0.29287598944591031</v>
      </c>
      <c r="D11" s="65" t="s">
        <v>3</v>
      </c>
      <c r="E11" s="4" t="s">
        <v>79</v>
      </c>
      <c r="F11" s="77">
        <f>SUM(F9:F10)</f>
        <v>821</v>
      </c>
      <c r="G11" s="27"/>
      <c r="H11" s="64"/>
      <c r="I11" s="12" t="s">
        <v>203</v>
      </c>
      <c r="J11" s="9">
        <f>J9-J10</f>
        <v>3.0662983425414367</v>
      </c>
      <c r="K11" s="4">
        <f>RANK(J11,'Universal Aggregate Worksheet'!H7:H67,0)</f>
        <v>12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256</v>
      </c>
      <c r="C12" s="4">
        <v>231</v>
      </c>
      <c r="D12" s="65" t="s">
        <v>4</v>
      </c>
      <c r="E12" s="4" t="s">
        <v>80</v>
      </c>
      <c r="F12" s="78">
        <f>F9/(B44/60)</f>
        <v>35.552486187845304</v>
      </c>
      <c r="G12" s="28"/>
      <c r="H12" s="64"/>
      <c r="I12" s="4" t="s">
        <v>128</v>
      </c>
      <c r="J12" s="10">
        <f>F24</f>
        <v>27.98383550357681</v>
      </c>
      <c r="K12" s="4">
        <f>RANK(J12,'Universal Aggregate Worksheet'!AB7:AB67,0)</f>
        <v>40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0.59813084112149528</v>
      </c>
      <c r="C13" s="6">
        <f>C12/C10</f>
        <v>0.60949868073878632</v>
      </c>
      <c r="D13" s="65" t="s">
        <v>5</v>
      </c>
      <c r="E13" s="4" t="s">
        <v>81</v>
      </c>
      <c r="F13" s="78">
        <f>F10/(B44/60)</f>
        <v>32.486187845303867</v>
      </c>
      <c r="G13" s="28"/>
      <c r="H13" s="64"/>
      <c r="I13" s="4" t="s">
        <v>131</v>
      </c>
      <c r="J13" s="10">
        <f>F25</f>
        <v>28.281035111932326</v>
      </c>
      <c r="K13" s="4">
        <f>RANK(J13,'Universal Aggregate Worksheet'!AD7:AD67,1)</f>
        <v>26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0.46484375</v>
      </c>
      <c r="C14" s="6">
        <f>C9/C12</f>
        <v>0.48051948051948051</v>
      </c>
      <c r="D14" s="65" t="s">
        <v>6</v>
      </c>
      <c r="E14" s="4" t="s">
        <v>82</v>
      </c>
      <c r="F14" s="78">
        <f>F11/(B44/60)</f>
        <v>68.038674033149178</v>
      </c>
      <c r="G14" s="28"/>
      <c r="H14" s="64"/>
      <c r="I14" s="4" t="s">
        <v>133</v>
      </c>
      <c r="J14" s="10">
        <f>F26</f>
        <v>-0.29719960835551618</v>
      </c>
      <c r="K14" s="4">
        <f>RANK(J14,'Universal Aggregate Worksheet'!AF7:AF67,0)</f>
        <v>33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73</v>
      </c>
      <c r="C15" s="4">
        <v>59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0.99766899766899764</v>
      </c>
      <c r="K15" s="4">
        <f>RANK(J15,'Universal Aggregate Worksheet'!O7:O67,0)</f>
        <v>37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0.61344537815126055</v>
      </c>
      <c r="C16" s="6">
        <f>C15/C9</f>
        <v>0.53153153153153154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0.96683673469387754</v>
      </c>
      <c r="K16" s="4">
        <f>RANK(J16,'Universal Aggregate Worksheet'!T7:T67,1)</f>
        <v>16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46</v>
      </c>
      <c r="C17" s="8">
        <f>C9-C15</f>
        <v>52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0.28389018691588785</v>
      </c>
      <c r="K17" s="4">
        <f>RANK(J17,'Universal Aggregate Worksheet'!R7:R67,0)</f>
        <v>40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27.738927738927739</v>
      </c>
      <c r="G18" s="29"/>
      <c r="H18" s="64"/>
      <c r="I18" s="4" t="s">
        <v>166</v>
      </c>
      <c r="J18" s="6">
        <f>F36</f>
        <v>0.30694986807387864</v>
      </c>
      <c r="K18" s="4">
        <f>RANK(J18,'Universal Aggregate Worksheet'!W7:W67,1)</f>
        <v>37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28.316326530612244</v>
      </c>
      <c r="G19" s="29"/>
      <c r="H19" s="64"/>
      <c r="I19" s="4" t="s">
        <v>176</v>
      </c>
      <c r="J19" s="10">
        <f>F48</f>
        <v>0.17016317016317017</v>
      </c>
      <c r="K19" s="4">
        <f>RANK(J19,'Universal Aggregate Worksheet'!Y7:Y67,0)</f>
        <v>32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42</v>
      </c>
      <c r="C20" s="4">
        <v>43</v>
      </c>
      <c r="D20" s="65" t="s">
        <v>12</v>
      </c>
      <c r="E20" s="4" t="s">
        <v>115</v>
      </c>
      <c r="F20" s="10">
        <f>F18-F19</f>
        <v>-0.57739879168450514</v>
      </c>
      <c r="G20" s="29"/>
      <c r="H20" s="64"/>
      <c r="I20" s="4" t="s">
        <v>177</v>
      </c>
      <c r="J20" s="10">
        <f>F49</f>
        <v>0.15051020408163265</v>
      </c>
      <c r="K20" s="4">
        <f>RANK(J20,'Universal Aggregate Worksheet'!Z7:Z67,1)</f>
        <v>19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15</v>
      </c>
      <c r="C21" s="4">
        <v>22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0.5641025641025641</v>
      </c>
      <c r="K21" s="4">
        <f>RANK(J21,'Universal Aggregate Worksheet'!J7:J67,0)</f>
        <v>12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0.35714285714285715</v>
      </c>
      <c r="C22" s="23">
        <f>C21/C20</f>
        <v>0.51162790697674421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0.78991596638655459</v>
      </c>
      <c r="K22" s="4">
        <f>RANK(J22,'Universal Aggregate Worksheet'!K7:K67,0)</f>
        <v>52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2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0.8340807174887892</v>
      </c>
      <c r="K23" s="4">
        <f>RANK(J23,'Universal Aggregate Worksheet'!L7:L67,1)</f>
        <v>31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4.7619047619047616E-2</v>
      </c>
      <c r="D24" s="65" t="s">
        <v>16</v>
      </c>
      <c r="E24" s="12" t="s">
        <v>117</v>
      </c>
      <c r="F24" s="10">
        <f>(F18*'Efficiency Adjustment'!B66)/C71</f>
        <v>27.98383550357681</v>
      </c>
      <c r="G24" s="7"/>
      <c r="H24" s="64"/>
      <c r="I24" s="4" t="s">
        <v>198</v>
      </c>
      <c r="J24" s="6">
        <f>B22</f>
        <v>0.35714285714285715</v>
      </c>
      <c r="K24" s="4">
        <f>RANK(J24,'Universal Aggregate Worksheet'!AG7:AG67,0)</f>
        <v>31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28.281035111932326</v>
      </c>
      <c r="G25" s="7"/>
      <c r="H25" s="64"/>
      <c r="I25" s="12" t="s">
        <v>199</v>
      </c>
      <c r="J25" s="6">
        <f>C22</f>
        <v>0.51162790697674421</v>
      </c>
      <c r="K25" s="4">
        <f>RANK(J25,'Universal Aggregate Worksheet'!AH7:AH67,1)</f>
        <v>61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-0.29719960835551618</v>
      </c>
      <c r="G26" s="7"/>
      <c r="H26" s="64"/>
      <c r="I26" s="12" t="s">
        <v>212</v>
      </c>
      <c r="J26" s="10">
        <f>F41</f>
        <v>9.8130841121495324E-2</v>
      </c>
      <c r="K26" s="4">
        <f>RANK(J26,'Universal Aggregate Worksheet'!AM7:AM67,0)</f>
        <v>35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406</v>
      </c>
      <c r="C27" s="4">
        <v>362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0.11345646437994723</v>
      </c>
      <c r="K27" s="4">
        <f>RANK(J27,'Universal Aggregate Worksheet'!AN7:AN67,1)</f>
        <v>41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205</v>
      </c>
      <c r="C28" s="12">
        <v>204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9.7902097902097904E-2</v>
      </c>
      <c r="K28" s="4">
        <f>RANK(J28,'Universal Aggregate Worksheet'!AI7:AI67,0)</f>
        <v>42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88</v>
      </c>
      <c r="C29" s="12">
        <v>94</v>
      </c>
      <c r="D29" s="65" t="s">
        <v>21</v>
      </c>
      <c r="E29" s="4" t="s">
        <v>141</v>
      </c>
      <c r="F29" s="10">
        <f>B10/F9</f>
        <v>0.99766899766899764</v>
      </c>
      <c r="G29" s="29"/>
      <c r="H29" s="64"/>
      <c r="I29" s="12" t="s">
        <v>215</v>
      </c>
      <c r="J29" s="80">
        <f>G44</f>
        <v>0.10969387755102041</v>
      </c>
      <c r="K29" s="4">
        <f>RANK(J29,'Universal Aggregate Worksheet'!AJ7:AJ67,1)</f>
        <v>36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0.96683673469387754</v>
      </c>
      <c r="G30" s="7"/>
      <c r="H30" s="64"/>
      <c r="I30" s="12" t="s">
        <v>216</v>
      </c>
      <c r="J30" s="80">
        <f>F45</f>
        <v>0.12605042016806722</v>
      </c>
      <c r="K30" s="4">
        <f>RANK(J30,'Universal Aggregate Worksheet'!AK7:AK67,0)</f>
        <v>29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3.0832262975120095E-2</v>
      </c>
      <c r="G31" s="29"/>
      <c r="H31" s="64"/>
      <c r="I31" s="12" t="s">
        <v>217</v>
      </c>
      <c r="J31" s="80">
        <f>G45</f>
        <v>0.1981981981981982</v>
      </c>
      <c r="K31" s="4">
        <f>RANK(J31,'Universal Aggregate Worksheet'!AL7:AL67,1)</f>
        <v>56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154</v>
      </c>
      <c r="C32" s="94">
        <v>119</v>
      </c>
      <c r="D32" s="65" t="s">
        <v>24</v>
      </c>
      <c r="E32" s="4" t="s">
        <v>143</v>
      </c>
      <c r="F32" s="10">
        <f>B12/F9</f>
        <v>0.59673659673659674</v>
      </c>
      <c r="G32" s="29"/>
      <c r="H32" s="64"/>
      <c r="I32" s="12" t="s">
        <v>219</v>
      </c>
      <c r="J32" s="10">
        <f>F52</f>
        <v>5.2375152253349572E-2</v>
      </c>
      <c r="K32" s="4">
        <f>RANK(J32,'Universal Aggregate Worksheet'!AO7:AO67,1)</f>
        <v>22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238</v>
      </c>
      <c r="C33" s="12">
        <v>223</v>
      </c>
      <c r="D33" s="65" t="s">
        <v>25</v>
      </c>
      <c r="E33" s="12" t="s">
        <v>144</v>
      </c>
      <c r="F33" s="10">
        <f>C12/F10</f>
        <v>0.5892857142857143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5.2375152253349572E-2</v>
      </c>
      <c r="K33" s="4">
        <f>RANK(J33,'Universal Aggregate Worksheet'!AP7:AP67,0)</f>
        <v>43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188</v>
      </c>
      <c r="C34" s="94">
        <v>186</v>
      </c>
      <c r="D34" s="65" t="s">
        <v>26</v>
      </c>
      <c r="E34" s="12" t="s">
        <v>87</v>
      </c>
      <c r="F34" s="13">
        <f>F32-F33</f>
        <v>7.4508824508824345E-3</v>
      </c>
      <c r="G34" s="29"/>
      <c r="H34" s="64"/>
      <c r="I34" s="12" t="s">
        <v>220</v>
      </c>
      <c r="J34" s="80">
        <f>F53</f>
        <v>0.30612244897959184</v>
      </c>
      <c r="K34" s="4">
        <f>RANK(J34,'Universal Aggregate Worksheet'!AQ7:AQ67,0)</f>
        <v>35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50</v>
      </c>
      <c r="C35" s="94">
        <f>C33-C34</f>
        <v>37</v>
      </c>
      <c r="D35" s="65" t="s">
        <v>27</v>
      </c>
      <c r="E35" s="12" t="s">
        <v>145</v>
      </c>
      <c r="F35" s="6">
        <f>((0.167*B21)+(B9)+(0.83*B23))/B10</f>
        <v>0.28389018691588785</v>
      </c>
      <c r="G35" s="30"/>
      <c r="H35" s="64"/>
      <c r="I35" s="12" t="s">
        <v>221</v>
      </c>
      <c r="J35" s="80">
        <f>G53</f>
        <v>0.31934731934731936</v>
      </c>
      <c r="K35" s="4">
        <f>RANK(J35,'Universal Aggregate Worksheet'!AR7:AR67,1)</f>
        <v>33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0.78991596638655459</v>
      </c>
      <c r="C36" s="6">
        <f>C34/(C34+C35)</f>
        <v>0.8340807174887892</v>
      </c>
      <c r="D36" s="65" t="s">
        <v>28</v>
      </c>
      <c r="E36" s="12" t="s">
        <v>146</v>
      </c>
      <c r="F36" s="6">
        <f>((0.167*C21)+(C9)+(0.83*C23))/C10</f>
        <v>0.30694986807387864</v>
      </c>
      <c r="G36" s="7"/>
      <c r="H36" s="64"/>
      <c r="I36" s="12" t="s">
        <v>352</v>
      </c>
      <c r="J36" s="80">
        <f>F54</f>
        <v>0.22448979591836735</v>
      </c>
      <c r="K36" s="4">
        <f>RANK(J36,'Universal Aggregate Worksheet'!N7:N67,1)</f>
        <v>33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0.47462890624999998</v>
      </c>
      <c r="G37" s="30"/>
      <c r="H37" s="64"/>
      <c r="I37" s="12" t="s">
        <v>353</v>
      </c>
      <c r="J37" s="80">
        <f>F55</f>
        <v>0.47785547785547783</v>
      </c>
      <c r="K37" s="4">
        <f>RANK(J37,'Universal Aggregate Worksheet'!M7:M67,1)</f>
        <v>34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0.50361038961038962</v>
      </c>
      <c r="G38" s="30"/>
      <c r="H38" s="64"/>
      <c r="I38" s="12" t="s">
        <v>200</v>
      </c>
      <c r="J38" s="10">
        <f>B71</f>
        <v>29.386151282833229</v>
      </c>
      <c r="K38" s="4">
        <f>RANK(J38,'Universal Aggregate Worksheet'!AS7:AS67,0)</f>
        <v>32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43</v>
      </c>
      <c r="C39" s="12">
        <v>43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29.171672323989426</v>
      </c>
      <c r="K39" s="4">
        <f>RANK(J39,'Universal Aggregate Worksheet'!AT7:AT67,1)</f>
        <v>30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38</v>
      </c>
      <c r="C40" s="4">
        <v>36.5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0.2144789588438023</v>
      </c>
      <c r="K40" s="4">
        <f>RANK(J40,'Universal Aggregate Worksheet'!AU7:AU67,0)</f>
        <v>32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9.8130841121495324E-2</v>
      </c>
      <c r="G41" s="13">
        <f>C20/C10</f>
        <v>0.11345646437994723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0.11345646437994723</v>
      </c>
      <c r="G42" s="10">
        <f>B20/B10</f>
        <v>9.8130841121495324E-2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12</v>
      </c>
      <c r="C43" s="4">
        <v>12</v>
      </c>
      <c r="D43" s="65" t="s">
        <v>190</v>
      </c>
      <c r="E43" s="12" t="s">
        <v>208</v>
      </c>
      <c r="F43" s="10">
        <f>F41-F42</f>
        <v>-1.5325623258451909E-2</v>
      </c>
      <c r="G43" s="10">
        <f>G41-G42</f>
        <v>1.5325623258451909E-2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724</v>
      </c>
      <c r="C44" s="4">
        <v>724</v>
      </c>
      <c r="D44" s="65" t="s">
        <v>34</v>
      </c>
      <c r="E44" s="12" t="s">
        <v>209</v>
      </c>
      <c r="F44" s="79">
        <f>B20/F9</f>
        <v>9.7902097902097904E-2</v>
      </c>
      <c r="G44" s="79">
        <f>C20/F10</f>
        <v>0.10969387755102041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0.12605042016806722</v>
      </c>
      <c r="G45" s="79">
        <f>C21/C9</f>
        <v>0.1981981981981982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0.17016317016317017</v>
      </c>
      <c r="G48" s="32"/>
      <c r="H48" s="64"/>
      <c r="M48" s="65" t="s">
        <v>39</v>
      </c>
    </row>
    <row r="49" spans="1:13">
      <c r="A49" s="4" t="s">
        <v>14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26.086956521739129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27.118644067796609</v>
      </c>
      <c r="D49" s="65" t="s">
        <v>38</v>
      </c>
      <c r="E49" s="4" t="s">
        <v>152</v>
      </c>
      <c r="F49" s="10">
        <f>C15/F10</f>
        <v>0.15051020408163265</v>
      </c>
      <c r="G49" s="29"/>
      <c r="H49" s="64"/>
      <c r="M49" s="65" t="s">
        <v>38</v>
      </c>
    </row>
    <row r="50" spans="1:13">
      <c r="A50" s="4" t="s">
        <v>7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34.080717488789233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25.866050808314089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28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31.662269129287601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22.082018927444793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25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30.640668523676879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20.820189274447952</v>
      </c>
      <c r="D52" s="65" t="s">
        <v>43</v>
      </c>
      <c r="E52" s="4" t="s">
        <v>85</v>
      </c>
      <c r="F52" s="10">
        <f>B39/F11</f>
        <v>5.2375152253349572E-2</v>
      </c>
      <c r="G52" s="10">
        <f>C39/F11</f>
        <v>5.2375152253349572E-2</v>
      </c>
      <c r="H52" s="64"/>
      <c r="M52" s="65" t="s">
        <v>42</v>
      </c>
    </row>
    <row r="53" spans="1:13">
      <c r="A53" s="4" t="s">
        <v>190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32.575757575757578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34.042553191489361</v>
      </c>
      <c r="D53" s="65" t="s">
        <v>44</v>
      </c>
      <c r="E53" s="12" t="s">
        <v>211</v>
      </c>
      <c r="F53" s="79">
        <f>(C12-C9)/F10</f>
        <v>0.30612244897959184</v>
      </c>
      <c r="G53" s="79">
        <f>(B12-B9)/F9</f>
        <v>0.31934731934731936</v>
      </c>
      <c r="H53" s="64"/>
      <c r="M53" s="65" t="s">
        <v>43</v>
      </c>
    </row>
    <row r="54" spans="1:13">
      <c r="A54" s="4" t="s">
        <v>55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32.446808510638299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31.818181818181817</v>
      </c>
      <c r="D54" s="65" t="s">
        <v>45</v>
      </c>
      <c r="E54" s="12" t="s">
        <v>350</v>
      </c>
      <c r="F54" s="79">
        <f>B29/F10</f>
        <v>0.22448979591836735</v>
      </c>
      <c r="G54" s="79">
        <f>C29/F9</f>
        <v>0.21911421911421911</v>
      </c>
      <c r="H54" s="64"/>
      <c r="M54" s="65" t="s">
        <v>44</v>
      </c>
    </row>
    <row r="55" spans="1:13">
      <c r="A55" s="4" t="s">
        <v>49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32.986111111111107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28.059701492537314</v>
      </c>
      <c r="D55" s="65" t="s">
        <v>46</v>
      </c>
      <c r="E55" s="12" t="s">
        <v>351</v>
      </c>
      <c r="F55" s="79">
        <f>B28/F9</f>
        <v>0.47785547785547783</v>
      </c>
      <c r="G55" s="79">
        <f>C28/F10</f>
        <v>0.52040816326530615</v>
      </c>
      <c r="H55" s="64"/>
      <c r="M55" s="65" t="s">
        <v>45</v>
      </c>
    </row>
    <row r="56" spans="1:13">
      <c r="A56" s="4" t="s">
        <v>22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30.792682926829269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27.586206896551722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52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29.577464788732392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32.183908045977013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15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30.030959752321984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28.617363344051448</v>
      </c>
      <c r="D58" s="65" t="s">
        <v>191</v>
      </c>
      <c r="E58" s="12" t="s">
        <v>100</v>
      </c>
      <c r="F58" s="10">
        <f>B71</f>
        <v>29.386151282833229</v>
      </c>
      <c r="G58" s="7"/>
      <c r="H58" s="64"/>
      <c r="M58" s="65" t="s">
        <v>192</v>
      </c>
    </row>
    <row r="59" spans="1:13">
      <c r="A59" s="4" t="s">
        <v>349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23.913043478260871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34.577114427860693</v>
      </c>
      <c r="D59" s="65" t="s">
        <v>49</v>
      </c>
      <c r="E59" s="12" t="s">
        <v>101</v>
      </c>
      <c r="F59" s="10">
        <f>C71</f>
        <v>29.171672323989426</v>
      </c>
      <c r="G59" s="7"/>
      <c r="H59" s="64"/>
      <c r="M59" s="65" t="s">
        <v>191</v>
      </c>
    </row>
    <row r="60" spans="1:13">
      <c r="A60" s="4" t="s">
        <v>188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17.84037558685446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37.288135593220339</v>
      </c>
      <c r="D60" s="65" t="s">
        <v>51</v>
      </c>
      <c r="E60" s="4" t="s">
        <v>153</v>
      </c>
      <c r="F60" s="10">
        <f>F58-F59</f>
        <v>0.2144789588438023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29.386151282833229</v>
      </c>
      <c r="C71" s="34">
        <f>AVERAGEIF(C49:C67,"&gt;0")</f>
        <v>29.171672323989426</v>
      </c>
      <c r="H71" s="64"/>
    </row>
  </sheetData>
  <sortState ref="H8:H69">
    <sortCondition ref="H69"/>
  </sortState>
  <mergeCells count="4">
    <mergeCell ref="A46:C46"/>
    <mergeCell ref="A5:C5"/>
    <mergeCell ref="E5:G5"/>
    <mergeCell ref="I5:L5"/>
  </mergeCells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8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13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104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Denver</v>
      </c>
      <c r="C7" s="75" t="s">
        <v>62</v>
      </c>
      <c r="D7" s="66" t="s">
        <v>193</v>
      </c>
      <c r="E7" s="7"/>
      <c r="F7" s="75" t="str">
        <f>B1</f>
        <v>Denver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64.668304668304657</v>
      </c>
      <c r="K8" s="4">
        <f>RANK(J8,'Universal Aggregate Worksheet'!I7:I67,0)</f>
        <v>41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127</v>
      </c>
      <c r="C9" s="4">
        <v>80</v>
      </c>
      <c r="D9" s="65" t="s">
        <v>1</v>
      </c>
      <c r="E9" s="4" t="s">
        <v>77</v>
      </c>
      <c r="F9" s="77">
        <f>B32+B33+C35</f>
        <v>353</v>
      </c>
      <c r="G9" s="27"/>
      <c r="H9" s="64"/>
      <c r="I9" s="12" t="s">
        <v>154</v>
      </c>
      <c r="J9" s="9">
        <f>F12</f>
        <v>34.692874692874689</v>
      </c>
      <c r="K9" s="4">
        <f>RANK(J9,'Universal Aggregate Worksheet'!F7:F67,0)</f>
        <v>18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372</v>
      </c>
      <c r="C10" s="4">
        <v>316</v>
      </c>
      <c r="D10" s="65" t="s">
        <v>2</v>
      </c>
      <c r="E10" s="4" t="s">
        <v>78</v>
      </c>
      <c r="F10" s="77">
        <f>C32+C33+B35</f>
        <v>305</v>
      </c>
      <c r="G10" s="27"/>
      <c r="H10" s="64"/>
      <c r="I10" s="12" t="s">
        <v>155</v>
      </c>
      <c r="J10" s="9">
        <f>F13</f>
        <v>29.975429975429972</v>
      </c>
      <c r="K10" s="4">
        <f>RANK(J10,'Universal Aggregate Worksheet'!G7:G67,1)</f>
        <v>11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0.34139784946236557</v>
      </c>
      <c r="C11" s="6">
        <f>C9/C10</f>
        <v>0.25316455696202533</v>
      </c>
      <c r="D11" s="65" t="s">
        <v>3</v>
      </c>
      <c r="E11" s="4" t="s">
        <v>79</v>
      </c>
      <c r="F11" s="77">
        <f>SUM(F9:F10)</f>
        <v>658</v>
      </c>
      <c r="G11" s="27"/>
      <c r="H11" s="64"/>
      <c r="I11" s="12" t="s">
        <v>203</v>
      </c>
      <c r="J11" s="9">
        <f>J9-J10</f>
        <v>4.7174447174447174</v>
      </c>
      <c r="K11" s="4">
        <f>RANK(J11,'Universal Aggregate Worksheet'!H7:H67,0)</f>
        <v>5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219</v>
      </c>
      <c r="C12" s="4">
        <v>171</v>
      </c>
      <c r="D12" s="65" t="s">
        <v>4</v>
      </c>
      <c r="E12" s="4" t="s">
        <v>80</v>
      </c>
      <c r="F12" s="78">
        <f>F9/(B44/60)</f>
        <v>34.692874692874689</v>
      </c>
      <c r="G12" s="28"/>
      <c r="H12" s="64"/>
      <c r="I12" s="4" t="s">
        <v>128</v>
      </c>
      <c r="J12" s="10">
        <f>F24</f>
        <v>37.058572320606999</v>
      </c>
      <c r="K12" s="4">
        <f>RANK(J12,'Universal Aggregate Worksheet'!AB7:AB67,0)</f>
        <v>5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0.58870967741935487</v>
      </c>
      <c r="C13" s="6">
        <f>C12/C10</f>
        <v>0.54113924050632911</v>
      </c>
      <c r="D13" s="65" t="s">
        <v>5</v>
      </c>
      <c r="E13" s="4" t="s">
        <v>81</v>
      </c>
      <c r="F13" s="78">
        <f>F10/(B44/60)</f>
        <v>29.975429975429972</v>
      </c>
      <c r="G13" s="28"/>
      <c r="H13" s="64"/>
      <c r="I13" s="4" t="s">
        <v>131</v>
      </c>
      <c r="J13" s="10">
        <f>F25</f>
        <v>25.348342812636371</v>
      </c>
      <c r="K13" s="4">
        <f>RANK(J13,'Universal Aggregate Worksheet'!AD7:AD67,1)</f>
        <v>11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0.57990867579908678</v>
      </c>
      <c r="C14" s="6">
        <f>C9/C12</f>
        <v>0.46783625730994149</v>
      </c>
      <c r="D14" s="65" t="s">
        <v>6</v>
      </c>
      <c r="E14" s="4" t="s">
        <v>82</v>
      </c>
      <c r="F14" s="78">
        <f>F11/(B44/60)</f>
        <v>64.668304668304657</v>
      </c>
      <c r="G14" s="28"/>
      <c r="H14" s="64"/>
      <c r="I14" s="4" t="s">
        <v>133</v>
      </c>
      <c r="J14" s="10">
        <f>F26</f>
        <v>11.710229507970627</v>
      </c>
      <c r="K14" s="4">
        <f>RANK(J14,'Universal Aggregate Worksheet'!AF7:AF67,0)</f>
        <v>4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82</v>
      </c>
      <c r="C15" s="4">
        <v>39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1.0538243626062322</v>
      </c>
      <c r="K15" s="4">
        <f>RANK(J15,'Universal Aggregate Worksheet'!O7:O67,0)</f>
        <v>24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0.64566929133858264</v>
      </c>
      <c r="C16" s="6">
        <f>C15/C9</f>
        <v>0.48749999999999999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1.0360655737704918</v>
      </c>
      <c r="K16" s="4">
        <f>RANK(J16,'Universal Aggregate Worksheet'!T7:T67,1)</f>
        <v>39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45</v>
      </c>
      <c r="C17" s="8">
        <f>C9-C15</f>
        <v>41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0.34498924731182801</v>
      </c>
      <c r="K17" s="4">
        <f>RANK(J17,'Universal Aggregate Worksheet'!R7:R67,0)</f>
        <v>6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35.977337110481585</v>
      </c>
      <c r="G18" s="29"/>
      <c r="H18" s="64"/>
      <c r="I18" s="4" t="s">
        <v>166</v>
      </c>
      <c r="J18" s="6">
        <f>F36</f>
        <v>0.25686392405063291</v>
      </c>
      <c r="K18" s="4">
        <f>RANK(J18,'Universal Aggregate Worksheet'!W7:W67,1)</f>
        <v>10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26.229508196721312</v>
      </c>
      <c r="G19" s="29"/>
      <c r="H19" s="64"/>
      <c r="I19" s="4" t="s">
        <v>176</v>
      </c>
      <c r="J19" s="10">
        <f>F48</f>
        <v>0.23229461756373937</v>
      </c>
      <c r="K19" s="4">
        <f>RANK(J19,'Universal Aggregate Worksheet'!Y7:Y67,0)</f>
        <v>5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37</v>
      </c>
      <c r="C20" s="4">
        <v>21</v>
      </c>
      <c r="D20" s="65" t="s">
        <v>12</v>
      </c>
      <c r="E20" s="4" t="s">
        <v>115</v>
      </c>
      <c r="F20" s="10">
        <f>F18-F19</f>
        <v>9.7478289137602729</v>
      </c>
      <c r="G20" s="29"/>
      <c r="H20" s="64"/>
      <c r="I20" s="4" t="s">
        <v>177</v>
      </c>
      <c r="J20" s="10">
        <f>F49</f>
        <v>0.12786885245901639</v>
      </c>
      <c r="K20" s="4">
        <f>RANK(J20,'Universal Aggregate Worksheet'!Z7:Z67,1)</f>
        <v>7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8</v>
      </c>
      <c r="C21" s="4">
        <v>7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0.61570247933884292</v>
      </c>
      <c r="K21" s="4">
        <f>RANK(J21,'Universal Aggregate Worksheet'!J7:J67,0)</f>
        <v>3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0.21621621621621623</v>
      </c>
      <c r="C22" s="23">
        <f>C21/C20</f>
        <v>0.33333333333333331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0.81927710843373491</v>
      </c>
      <c r="K22" s="4">
        <f>RANK(J22,'Universal Aggregate Worksheet'!K7:K67,0)</f>
        <v>40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0.79120879120879117</v>
      </c>
      <c r="K23" s="4">
        <f>RANK(J23,'Universal Aggregate Worksheet'!L7:L67,1)</f>
        <v>9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37.058572320606999</v>
      </c>
      <c r="G24" s="7"/>
      <c r="H24" s="64"/>
      <c r="I24" s="4" t="s">
        <v>198</v>
      </c>
      <c r="J24" s="6">
        <f>B22</f>
        <v>0.21621621621621623</v>
      </c>
      <c r="K24" s="4">
        <f>RANK(J24,'Universal Aggregate Worksheet'!AG7:AG67,0)</f>
        <v>54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25.348342812636371</v>
      </c>
      <c r="G25" s="7"/>
      <c r="H25" s="64"/>
      <c r="I25" s="12" t="s">
        <v>199</v>
      </c>
      <c r="J25" s="6">
        <f>C22</f>
        <v>0.33333333333333331</v>
      </c>
      <c r="K25" s="4">
        <f>RANK(J25,'Universal Aggregate Worksheet'!AH7:AH67,1)</f>
        <v>28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11.710229507970627</v>
      </c>
      <c r="G26" s="7"/>
      <c r="H26" s="64"/>
      <c r="I26" s="12" t="s">
        <v>212</v>
      </c>
      <c r="J26" s="10">
        <f>F41</f>
        <v>9.9462365591397844E-2</v>
      </c>
      <c r="K26" s="4">
        <f>RANK(J26,'Universal Aggregate Worksheet'!AM7:AM67,0)</f>
        <v>34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334</v>
      </c>
      <c r="C27" s="4">
        <v>266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6.6455696202531639E-2</v>
      </c>
      <c r="K27" s="4">
        <f>RANK(J27,'Universal Aggregate Worksheet'!AN7:AN67,1)</f>
        <v>4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156</v>
      </c>
      <c r="C28" s="12">
        <v>153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0.10481586402266289</v>
      </c>
      <c r="K28" s="4">
        <f>RANK(J28,'Universal Aggregate Worksheet'!AI7:AI67,0)</f>
        <v>29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74</v>
      </c>
      <c r="C29" s="12">
        <v>70</v>
      </c>
      <c r="D29" s="65" t="s">
        <v>21</v>
      </c>
      <c r="E29" s="4" t="s">
        <v>141</v>
      </c>
      <c r="F29" s="10">
        <f>B10/F9</f>
        <v>1.0538243626062322</v>
      </c>
      <c r="G29" s="29"/>
      <c r="H29" s="64"/>
      <c r="I29" s="12" t="s">
        <v>215</v>
      </c>
      <c r="J29" s="80">
        <f>G44</f>
        <v>6.8852459016393447E-2</v>
      </c>
      <c r="K29" s="4">
        <f>RANK(J29,'Universal Aggregate Worksheet'!AJ7:AJ67,1)</f>
        <v>4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1.0360655737704918</v>
      </c>
      <c r="G30" s="7"/>
      <c r="H30" s="64"/>
      <c r="I30" s="12" t="s">
        <v>216</v>
      </c>
      <c r="J30" s="80">
        <f>F45</f>
        <v>6.2992125984251968E-2</v>
      </c>
      <c r="K30" s="4">
        <f>RANK(J30,'Universal Aggregate Worksheet'!AK7:AK67,0)</f>
        <v>58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1.7758788835740447E-2</v>
      </c>
      <c r="G31" s="29"/>
      <c r="H31" s="64"/>
      <c r="I31" s="12" t="s">
        <v>217</v>
      </c>
      <c r="J31" s="80">
        <f>G45</f>
        <v>8.7499999999999994E-2</v>
      </c>
      <c r="K31" s="4">
        <f>RANK(J31,'Universal Aggregate Worksheet'!AL7:AL67,1)</f>
        <v>13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149</v>
      </c>
      <c r="C32" s="94">
        <v>93</v>
      </c>
      <c r="D32" s="65" t="s">
        <v>24</v>
      </c>
      <c r="E32" s="4" t="s">
        <v>143</v>
      </c>
      <c r="F32" s="10">
        <f>B12/F9</f>
        <v>0.6203966005665722</v>
      </c>
      <c r="G32" s="29"/>
      <c r="H32" s="64"/>
      <c r="I32" s="12" t="s">
        <v>219</v>
      </c>
      <c r="J32" s="10">
        <f>F52</f>
        <v>3.7993920972644375E-2</v>
      </c>
      <c r="K32" s="4">
        <f>RANK(J32,'Universal Aggregate Worksheet'!AO7:AO67,1)</f>
        <v>5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166</v>
      </c>
      <c r="C33" s="12">
        <v>182</v>
      </c>
      <c r="D33" s="65" t="s">
        <v>25</v>
      </c>
      <c r="E33" s="12" t="s">
        <v>144</v>
      </c>
      <c r="F33" s="10">
        <f>C12/F10</f>
        <v>0.56065573770491806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6.231003039513678E-2</v>
      </c>
      <c r="K33" s="4">
        <f>RANK(J33,'Universal Aggregate Worksheet'!AP7:AP67,0)</f>
        <v>18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136</v>
      </c>
      <c r="C34" s="94">
        <v>144</v>
      </c>
      <c r="D34" s="65" t="s">
        <v>26</v>
      </c>
      <c r="E34" s="12" t="s">
        <v>87</v>
      </c>
      <c r="F34" s="13">
        <f>F32-F33</f>
        <v>5.9740862861654143E-2</v>
      </c>
      <c r="G34" s="29"/>
      <c r="H34" s="64"/>
      <c r="I34" s="12" t="s">
        <v>220</v>
      </c>
      <c r="J34" s="80">
        <f>F53</f>
        <v>0.29836065573770493</v>
      </c>
      <c r="K34" s="4">
        <f>RANK(J34,'Universal Aggregate Worksheet'!AQ7:AQ67,0)</f>
        <v>40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30</v>
      </c>
      <c r="C35" s="94">
        <f>C33-C34</f>
        <v>38</v>
      </c>
      <c r="D35" s="65" t="s">
        <v>27</v>
      </c>
      <c r="E35" s="12" t="s">
        <v>145</v>
      </c>
      <c r="F35" s="6">
        <f>((0.167*B21)+(B9)+(0.83*B23))/B10</f>
        <v>0.34498924731182801</v>
      </c>
      <c r="G35" s="30"/>
      <c r="H35" s="64"/>
      <c r="I35" s="12" t="s">
        <v>221</v>
      </c>
      <c r="J35" s="80">
        <f>G53</f>
        <v>0.26062322946175637</v>
      </c>
      <c r="K35" s="4">
        <f>RANK(J35,'Universal Aggregate Worksheet'!AR7:AR67,1)</f>
        <v>5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0.81927710843373491</v>
      </c>
      <c r="C36" s="6">
        <f>C34/(C34+C35)</f>
        <v>0.79120879120879117</v>
      </c>
      <c r="D36" s="65" t="s">
        <v>28</v>
      </c>
      <c r="E36" s="12" t="s">
        <v>146</v>
      </c>
      <c r="F36" s="6">
        <f>((0.167*C21)+(C9)+(0.83*C23))/C10</f>
        <v>0.25686392405063291</v>
      </c>
      <c r="G36" s="7"/>
      <c r="H36" s="64"/>
      <c r="I36" s="12" t="s">
        <v>352</v>
      </c>
      <c r="J36" s="80">
        <f>F54</f>
        <v>0.24262295081967214</v>
      </c>
      <c r="K36" s="4">
        <f>RANK(J36,'Universal Aggregate Worksheet'!N7:N67,1)</f>
        <v>41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0.58600913242009134</v>
      </c>
      <c r="G37" s="30"/>
      <c r="H37" s="64"/>
      <c r="I37" s="12" t="s">
        <v>353</v>
      </c>
      <c r="J37" s="80">
        <f>F55</f>
        <v>0.44192634560906513</v>
      </c>
      <c r="K37" s="4">
        <f>RANK(J37,'Universal Aggregate Worksheet'!M7:M67,1)</f>
        <v>18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0.47467251461988302</v>
      </c>
      <c r="G38" s="30"/>
      <c r="H38" s="64"/>
      <c r="I38" s="12" t="s">
        <v>200</v>
      </c>
      <c r="J38" s="10">
        <f>B71</f>
        <v>30.369782036962683</v>
      </c>
      <c r="K38" s="4">
        <f>RANK(J38,'Universal Aggregate Worksheet'!AS7:AS67,0)</f>
        <v>14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25</v>
      </c>
      <c r="C39" s="12">
        <v>41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28.570591261625243</v>
      </c>
      <c r="K39" s="4">
        <f>RANK(J39,'Universal Aggregate Worksheet'!AT7:AT67,1)</f>
        <v>19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20</v>
      </c>
      <c r="C40" s="4">
        <v>37.5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1.7991907753374399</v>
      </c>
      <c r="K40" s="4">
        <f>RANK(J40,'Universal Aggregate Worksheet'!AU7:AU67,0)</f>
        <v>16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9.9462365591397844E-2</v>
      </c>
      <c r="G41" s="13">
        <f>C20/C10</f>
        <v>6.6455696202531639E-2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6.6455696202531639E-2</v>
      </c>
      <c r="G42" s="10">
        <f>B20/B10</f>
        <v>9.9462365591397844E-2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3.3006669388866205E-2</v>
      </c>
      <c r="G43" s="10">
        <f>G41-G42</f>
        <v>-3.3006669388866205E-2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610.5</v>
      </c>
      <c r="C44" s="4">
        <v>610.5</v>
      </c>
      <c r="D44" s="65" t="s">
        <v>34</v>
      </c>
      <c r="E44" s="12" t="s">
        <v>209</v>
      </c>
      <c r="F44" s="79">
        <f>B20/F9</f>
        <v>0.10481586402266289</v>
      </c>
      <c r="G44" s="79">
        <f>C20/F10</f>
        <v>6.8852459016393447E-2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6.2992125984251968E-2</v>
      </c>
      <c r="G45" s="79">
        <f>C21/C9</f>
        <v>8.7499999999999994E-2</v>
      </c>
      <c r="H45" s="64"/>
      <c r="M45" s="65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0.23229461756373937</v>
      </c>
      <c r="G48" s="32"/>
      <c r="H48" s="64"/>
      <c r="M48" s="65" t="s">
        <v>39</v>
      </c>
    </row>
    <row r="49" spans="1:13">
      <c r="A49" s="4" t="s">
        <v>37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25.966850828729282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23.013698630136986</v>
      </c>
      <c r="D49" s="65" t="s">
        <v>38</v>
      </c>
      <c r="E49" s="4" t="s">
        <v>152</v>
      </c>
      <c r="F49" s="10">
        <f>C15/F10</f>
        <v>0.12786885245901639</v>
      </c>
      <c r="G49" s="29"/>
      <c r="H49" s="64"/>
      <c r="M49" s="65" t="s">
        <v>38</v>
      </c>
    </row>
    <row r="50" spans="1:13">
      <c r="A50" s="4" t="s">
        <v>349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23.913043478260871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34.577114427860693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44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35.365853658536587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34.466019417475728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19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39.722222222222221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34.625322997416021</v>
      </c>
      <c r="D52" s="65" t="s">
        <v>43</v>
      </c>
      <c r="E52" s="4" t="s">
        <v>85</v>
      </c>
      <c r="F52" s="10">
        <f>B39/F11</f>
        <v>3.7993920972644375E-2</v>
      </c>
      <c r="G52" s="10">
        <f>C39/F11</f>
        <v>6.231003039513678E-2</v>
      </c>
      <c r="H52" s="64"/>
      <c r="M52" s="65" t="s">
        <v>42</v>
      </c>
    </row>
    <row r="53" spans="1:13">
      <c r="A53" s="4" t="s">
        <v>39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26.239067055393583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25.722543352601157</v>
      </c>
      <c r="D53" s="65" t="s">
        <v>44</v>
      </c>
      <c r="E53" s="12" t="s">
        <v>211</v>
      </c>
      <c r="F53" s="79">
        <f>(C12-C9)/F10</f>
        <v>0.29836065573770493</v>
      </c>
      <c r="G53" s="79">
        <f>(B12-B9)/F9</f>
        <v>0.26062322946175637</v>
      </c>
      <c r="H53" s="64"/>
      <c r="M53" s="65" t="s">
        <v>43</v>
      </c>
    </row>
    <row r="54" spans="1:13">
      <c r="A54" s="4" t="s">
        <v>36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26.90909090909091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18.148148148148149</v>
      </c>
      <c r="D54" s="65" t="s">
        <v>45</v>
      </c>
      <c r="E54" s="12" t="s">
        <v>350</v>
      </c>
      <c r="F54" s="79">
        <f>B29/F10</f>
        <v>0.24262295081967214</v>
      </c>
      <c r="G54" s="79">
        <f>C29/F9</f>
        <v>0.19830028328611898</v>
      </c>
      <c r="H54" s="64"/>
      <c r="M54" s="65" t="s">
        <v>44</v>
      </c>
    </row>
    <row r="55" spans="1:13">
      <c r="A55" s="4" t="s">
        <v>10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37.42690058479532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25.986842105263158</v>
      </c>
      <c r="D55" s="65" t="s">
        <v>46</v>
      </c>
      <c r="E55" s="12" t="s">
        <v>351</v>
      </c>
      <c r="F55" s="79">
        <f>B28/F9</f>
        <v>0.44192634560906513</v>
      </c>
      <c r="G55" s="79">
        <f>C28/F10</f>
        <v>0.50163934426229506</v>
      </c>
      <c r="H55" s="64"/>
      <c r="M55" s="65" t="s">
        <v>45</v>
      </c>
    </row>
    <row r="56" spans="1:13">
      <c r="A56" s="4" t="s">
        <v>0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34.090909090909086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24.795640326975477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21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28.656716417910449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35.889570552147241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25.407166123778502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28.481012658227851</v>
      </c>
      <c r="D58" s="65" t="s">
        <v>191</v>
      </c>
      <c r="E58" s="12" t="s">
        <v>100</v>
      </c>
      <c r="F58" s="10">
        <f>B71</f>
        <v>30.369782036962683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28.570591261625243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1.7991907753374399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30.369782036962683</v>
      </c>
      <c r="C71" s="34">
        <f>AVERAGEIF(C49:C67,"&gt;0")</f>
        <v>28.570591261625243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18"/>
  <sheetViews>
    <sheetView topLeftCell="A189" workbookViewId="0">
      <selection activeCell="K197" sqref="K197"/>
    </sheetView>
  </sheetViews>
  <sheetFormatPr defaultRowHeight="15"/>
  <cols>
    <col min="1" max="1" width="15.85546875" bestFit="1" customWidth="1"/>
    <col min="6" max="6" width="16.7109375" customWidth="1"/>
    <col min="7" max="7" width="20.140625" bestFit="1" customWidth="1"/>
    <col min="8" max="8" width="16.7109375" customWidth="1"/>
    <col min="9" max="9" width="19.7109375" bestFit="1" customWidth="1"/>
    <col min="10" max="10" width="10.140625" bestFit="1" customWidth="1"/>
    <col min="12" max="12" width="15.85546875" bestFit="1" customWidth="1"/>
  </cols>
  <sheetData>
    <row r="1" spans="1:14">
      <c r="A1" s="3" t="s">
        <v>232</v>
      </c>
    </row>
    <row r="2" spans="1:14">
      <c r="A2" t="s">
        <v>233</v>
      </c>
      <c r="B2">
        <v>2012</v>
      </c>
      <c r="N2" s="20"/>
    </row>
    <row r="3" spans="1:14">
      <c r="N3" s="20"/>
    </row>
    <row r="4" spans="1:14">
      <c r="A4" s="5" t="s">
        <v>102</v>
      </c>
      <c r="B4" s="5" t="s">
        <v>231</v>
      </c>
      <c r="C4" s="5" t="s">
        <v>234</v>
      </c>
      <c r="E4" s="86" t="s">
        <v>235</v>
      </c>
      <c r="F4" s="86" t="s">
        <v>237</v>
      </c>
      <c r="G4" s="86" t="s">
        <v>240</v>
      </c>
      <c r="H4" s="86" t="s">
        <v>236</v>
      </c>
      <c r="I4" s="86" t="s">
        <v>239</v>
      </c>
      <c r="J4" s="86" t="s">
        <v>238</v>
      </c>
    </row>
    <row r="5" spans="1:14">
      <c r="A5" s="84" t="s">
        <v>0</v>
      </c>
      <c r="B5" s="85">
        <f>(('Air Force'!F24^6.5)/(('Air Force'!F24^6.5)+('Air Force'!F25^6.5))*('Air Force'!F35^2)*'Air Force'!F14)</f>
        <v>6.6462961138268275</v>
      </c>
      <c r="C5" s="4">
        <f t="shared" ref="C5:C36" si="0">RANK(B5,$B$5:$B$65,0)</f>
        <v>5</v>
      </c>
      <c r="E5" s="87">
        <v>40981</v>
      </c>
      <c r="F5" s="4" t="s">
        <v>26</v>
      </c>
      <c r="G5" s="10">
        <f t="shared" ref="G5:G68" si="1">IF(F5="Air Force",$B$5,IF(F5="Albany",$B$6,IF(F5="Detroit",$B$19,IF(F5="Binghamton",$B$9,IF(F5="Hartford",$B$24,IF(F5="Stony Brook",$B$56,IF(F5="UMBC",$B$59,IF(F5="Vermont",$B$60,IF(F5="Duke",$B$21,IF(F5="Maryland",$B$36,IF(F5="North Carolina",$B$41,IF(F5="Virginia",$B$62,IF(F5="Georgetown",$B$23,IF(F5="Notre Dame",$B$42,IF(F5="Providence",$B$48,IF(F5="Rutgers",$B$51,IF(F5="St. Johns",$B$55,IF(F5="Syracuse",$B$57,IF(F5="Villanova",$B$61,IF(F5="Drexel",$B$20,IF(F5="Hofstra",$B$27,IF(F5="Penn State",$B$44,IF(F5="Delaware",$B$17,IF(F5="Massachusetts",$B$37,IF(F5="Bellarmine",$B$8,IF(F5="Fairfield",$B$22,IF(F5="Hobart",$B$26,IF(F5="Loyola",$B$33,IF(F5="Ohio State",$B$43,IF(F5="Denver",$B$18,IF(F5="Johns Hopkins",$B$30,IF(F5="Mercer",$B$38,IF(F5="Michigan",$B$46,IF(F5="Brown",$B$10,IF(F5="Cornell",$B$15,IF(F5="Dartmouth",$B$16,IF(F5="Harvard",$B$25,IF(F5="Pennsylvania",$B$45,IF(F5="Princeton",$B$47,IF(F5="Yale",$B$65,IF(F5="Canisius",$B$13,IF(F5="Jacksonville",$B$29,IF(F5="Manhattan",$B$34,IF(F5="Marist",$B$35,IF(F5="Saint Josephs",$B$53,IF(F5="Siena",$B$54,IF(F5="VMI",$B$63,IF(F5="Bryant",$B$11,IF(F5="Mount St. Marys",$B$39,IF(F5="Quinnipiac",$B$49,IF(F5="Robert Morris",$B$50,IF(F5="Sacred Heart",$B$52,IF(F5="Wagner",$B$64,IF(F5="Army",$B$7,IF(F5="Bucknell",$B$12,IF(F5="Colgate",$B$14,IF(F5="Towson",$B$58,IF(F5="Holy Cross",$B$28,IF(F5="Lafayette",$B$31,IF(F5="Lehigh",$B$32,IF(F5="Navy",$B$40,0)))))))))))))))))))))))))))))))))))))))))))))))))))))))))))))</f>
        <v>1.5656690351737643</v>
      </c>
      <c r="H5" s="4" t="s">
        <v>17</v>
      </c>
      <c r="I5" s="10">
        <f t="shared" ref="I5:I68" si="2">IF(H5="Air Force",$B$5,IF(H5="Albany",$B$6,IF(H5="Detroit",$B$19,IF(H5="Binghamton",$B$9,IF(H5="Hartford",$B$24,IF(H5="Stony Brook",$B$56,IF(H5="UMBC",$B$59,IF(H5="Vermont",$B$60,IF(H5="Duke",$B$21,IF(H5="Maryland",$B$36,IF(H5="North Carolina",$B$41,IF(H5="Virginia",$B$62,IF(H5="Georgetown",$B$23,IF(H5="Notre Dame",$B$42,IF(H5="Providence",$B$48,IF(H5="Rutgers",$B$51,IF(H5="St. Johns",$B$55,IF(H5="Syracuse",$B$57,IF(H5="Villanova",$B$61,IF(H5="Drexel",$B$20,IF(H5="Hofstra",$B$27,IF(H5="Penn State",$B$44,IF(H5="Delaware",$B$17,IF(H5="Massachusetts",$B$37,IF(H5="Bellarmine",$B$8,IF(H5="Fairfield",$B$22,IF(H5="Hobart",$B$26,IF(H5="Loyola",$B$33,IF(H5="Ohio State",$B$43,IF(H5="Denver",$B$18,IF(H5="Johns Hopkins",$B$30,IF(H5="Mercer",$B$38,IF(H5="Michigan",$B$46,IF(H5="Brown",$B$10,IF(H5="Cornell",$B$15,IF(H5="Dartmouth",$B$16,IF(H5="Harvard",$B$25,IF(H5="Pennsylvania",$B$45,IF(H5="Princeton",$B$47,IF(H5="Yale",$B$65,IF(H5="Canisius",$B$13,IF(H5="Jacksonville",$B$29,IF(H5="Manhattan",$B$34,IF(H5="Marist",$B$35,IF(H5="Saint Josephs",$B$53,IF(H5="Siena",$B$54,IF(H5="VMI",$B$63,IF(H5="Bryant",$B$11,IF(H5="Mount St. Marys",$B$39,IF(H5="Quinnipiac",$B$49,IF(H5="Robert Morris",$B$50,IF(H5="Sacred Heart",$B$52,IF(H5="Wagner",$B$64,IF(H5="Army",$B$7,IF(H5="Bucknell",$B$12,IF(H5="Colgate",$B$14,IF(H5="Towson",$B$58,IF(H5="Holy Cross",$B$28,IF(H5="Lafayette",$B$31,IF(H5="Lehigh",$B$32,IF(H5="Navy",$B$40,0)))))))))))))))))))))))))))))))))))))))))))))))))))))))))))))</f>
        <v>3.0935874501756393</v>
      </c>
      <c r="J5" s="10">
        <f>(G5+I5)/2</f>
        <v>2.3296282426747017</v>
      </c>
      <c r="K5">
        <f>RANK(J5,$J$5:$J$16,0)</f>
        <v>6</v>
      </c>
    </row>
    <row r="6" spans="1:14">
      <c r="A6" s="4" t="s">
        <v>1</v>
      </c>
      <c r="B6" s="10">
        <f>((Albany!F24^6.5)/((Albany!F24^6.5)+(Albany!F25^6.5))*(Albany!F35^2)*Albany!F14)</f>
        <v>1.5257838980104454</v>
      </c>
      <c r="C6" s="4">
        <f t="shared" si="0"/>
        <v>48</v>
      </c>
      <c r="E6" s="4"/>
      <c r="F6" s="4" t="s">
        <v>29</v>
      </c>
      <c r="G6" s="10">
        <f t="shared" si="1"/>
        <v>0.43711575555860316</v>
      </c>
      <c r="H6" s="4" t="s">
        <v>188</v>
      </c>
      <c r="I6" s="10">
        <f t="shared" si="2"/>
        <v>1.4909918862733658E-2</v>
      </c>
      <c r="J6" s="10">
        <f t="shared" ref="J6:J20" si="3">(G6+I6)/2</f>
        <v>0.22601283721066842</v>
      </c>
      <c r="K6">
        <f t="shared" ref="K6:K16" si="4">RANK(J6,$J$5:$J$16,0)</f>
        <v>11</v>
      </c>
    </row>
    <row r="7" spans="1:14">
      <c r="A7" s="4" t="s">
        <v>2</v>
      </c>
      <c r="B7" s="10">
        <f>((Army!F24^6.5)/((Army!F24^6.5)+(Army!F25^6.5))*(Army!F35^2)*Army!F14)</f>
        <v>4.1258972946293584</v>
      </c>
      <c r="C7" s="4">
        <f t="shared" si="0"/>
        <v>22</v>
      </c>
      <c r="E7" s="4"/>
      <c r="F7" s="4" t="s">
        <v>58</v>
      </c>
      <c r="G7" s="10">
        <f t="shared" si="1"/>
        <v>1.5255249366285058E-2</v>
      </c>
      <c r="H7" s="4" t="s">
        <v>57</v>
      </c>
      <c r="I7" s="10">
        <f t="shared" si="2"/>
        <v>8.2290485880561037E-2</v>
      </c>
      <c r="J7" s="10">
        <f t="shared" si="3"/>
        <v>4.8772867623423047E-2</v>
      </c>
      <c r="K7">
        <f t="shared" si="4"/>
        <v>12</v>
      </c>
    </row>
    <row r="8" spans="1:14">
      <c r="A8" s="4" t="s">
        <v>3</v>
      </c>
      <c r="B8" s="10">
        <f>((Bellarmine!F24^6.5)/((Bellarmine!F24^6.5)+(Bellarmine!F25^6.5))*(Bellarmine!F35^2)*Bellarmine!F14)</f>
        <v>1.9066759661020776</v>
      </c>
      <c r="C8" s="4">
        <f t="shared" si="0"/>
        <v>43</v>
      </c>
      <c r="E8" s="4"/>
      <c r="F8" s="4" t="s">
        <v>9</v>
      </c>
      <c r="G8" s="10">
        <f t="shared" si="1"/>
        <v>6.0417765118094762</v>
      </c>
      <c r="H8" s="4" t="s">
        <v>4</v>
      </c>
      <c r="I8" s="10">
        <f t="shared" si="2"/>
        <v>1.2099796955054885</v>
      </c>
      <c r="J8" s="10">
        <f t="shared" si="3"/>
        <v>3.6258781036574823</v>
      </c>
      <c r="K8">
        <f t="shared" si="4"/>
        <v>3</v>
      </c>
    </row>
    <row r="9" spans="1:14">
      <c r="A9" s="4" t="s">
        <v>4</v>
      </c>
      <c r="B9" s="10">
        <f>((Binghamton!F24^6.5)/((Binghamton!F24^6.5)+(Binghamton!F25^6.5))*(Binghamton!F35^2)*Binghamton!F14)</f>
        <v>1.2099796955054885</v>
      </c>
      <c r="C9" s="4">
        <f t="shared" si="0"/>
        <v>49</v>
      </c>
      <c r="E9" s="4"/>
      <c r="F9" s="4" t="s">
        <v>7</v>
      </c>
      <c r="G9" s="10">
        <f t="shared" si="1"/>
        <v>8.0524332851308955</v>
      </c>
      <c r="H9" s="4" t="s">
        <v>15</v>
      </c>
      <c r="I9" s="10">
        <f t="shared" si="2"/>
        <v>2.4669587390827918</v>
      </c>
      <c r="J9" s="10">
        <f t="shared" si="3"/>
        <v>5.2596960121068435</v>
      </c>
      <c r="K9">
        <f t="shared" si="4"/>
        <v>1</v>
      </c>
    </row>
    <row r="10" spans="1:14">
      <c r="A10" s="4" t="s">
        <v>5</v>
      </c>
      <c r="B10" s="10">
        <f>((Brown!F24^6.5)/((Brown!F24^6.5)+(Brown!F25^6.5))*(Brown!F35^2)*Brown!F14)</f>
        <v>2.0724917377592234</v>
      </c>
      <c r="C10" s="4">
        <f t="shared" si="0"/>
        <v>41</v>
      </c>
      <c r="E10" s="4"/>
      <c r="F10" s="4" t="s">
        <v>43</v>
      </c>
      <c r="G10" s="10">
        <f t="shared" si="1"/>
        <v>0.89401825946981306</v>
      </c>
      <c r="H10" s="4" t="s">
        <v>241</v>
      </c>
      <c r="I10" s="10">
        <f t="shared" si="2"/>
        <v>0.19045198474269986</v>
      </c>
      <c r="J10" s="10">
        <f t="shared" si="3"/>
        <v>0.54223512210625646</v>
      </c>
      <c r="K10">
        <f t="shared" si="4"/>
        <v>10</v>
      </c>
    </row>
    <row r="11" spans="1:14">
      <c r="A11" s="4" t="s">
        <v>6</v>
      </c>
      <c r="B11" s="10">
        <f>((Bryant!F24^6.5)/((Bryant!F24^6.5)+(Bryant!F25^6.5))*(Bryant!F35^2)*Bryant!F14)</f>
        <v>4.0467840546398488</v>
      </c>
      <c r="C11" s="4">
        <f t="shared" si="0"/>
        <v>23</v>
      </c>
      <c r="E11" s="4"/>
      <c r="F11" s="4" t="s">
        <v>192</v>
      </c>
      <c r="G11" s="10">
        <f t="shared" si="1"/>
        <v>2.8572813784675417</v>
      </c>
      <c r="H11" s="4" t="s">
        <v>49</v>
      </c>
      <c r="I11" s="10">
        <f t="shared" si="2"/>
        <v>4.3219637942360754</v>
      </c>
      <c r="J11" s="10">
        <f t="shared" si="3"/>
        <v>3.5896225863518083</v>
      </c>
      <c r="K11">
        <f t="shared" si="4"/>
        <v>4</v>
      </c>
    </row>
    <row r="12" spans="1:14">
      <c r="A12" s="4" t="s">
        <v>7</v>
      </c>
      <c r="B12" s="10">
        <f>((Bucknell!F24^6.5)/((Bucknell!F24^6.5)+(Bucknell!F25^6.5))*(Bucknell!F35^2)*Bucknell!F14)</f>
        <v>8.0524332851308955</v>
      </c>
      <c r="C12" s="4">
        <f t="shared" si="0"/>
        <v>1</v>
      </c>
      <c r="E12" s="4"/>
      <c r="F12" s="4" t="s">
        <v>54</v>
      </c>
      <c r="G12" s="10">
        <f t="shared" si="1"/>
        <v>0.74382823969966627</v>
      </c>
      <c r="H12" s="4" t="s">
        <v>23</v>
      </c>
      <c r="I12" s="10">
        <f t="shared" si="2"/>
        <v>0.68947247521259436</v>
      </c>
      <c r="J12" s="10">
        <f t="shared" si="3"/>
        <v>0.71665035745613026</v>
      </c>
      <c r="K12">
        <f t="shared" si="4"/>
        <v>9</v>
      </c>
    </row>
    <row r="13" spans="1:14">
      <c r="A13" s="4" t="s">
        <v>8</v>
      </c>
      <c r="B13" s="10">
        <f>((Canisius!F24^6.5)/((Canisius!F24^6.5)+(Canisius!F25^6.5))*(Canisius!F35^2)*Canisius!F14)</f>
        <v>0.85107990864478622</v>
      </c>
      <c r="C13" s="4">
        <f t="shared" si="0"/>
        <v>51</v>
      </c>
      <c r="E13" s="4"/>
      <c r="F13" s="4" t="s">
        <v>242</v>
      </c>
      <c r="G13" s="10">
        <f t="shared" si="1"/>
        <v>0.70148388176563103</v>
      </c>
      <c r="H13" s="4" t="s">
        <v>18</v>
      </c>
      <c r="I13" s="10">
        <f t="shared" si="2"/>
        <v>2.2999530618650419</v>
      </c>
      <c r="J13" s="10">
        <f t="shared" si="3"/>
        <v>1.5007184718153366</v>
      </c>
      <c r="K13">
        <f t="shared" si="4"/>
        <v>8</v>
      </c>
    </row>
    <row r="14" spans="1:14">
      <c r="A14" s="4" t="s">
        <v>9</v>
      </c>
      <c r="B14" s="10">
        <f>((Colgate!F24^6.5)/((Colgate!F24^6.5)+(Colgate!F25^6.5))*(Colgate!F35^2)*Colgate!F14)</f>
        <v>6.0417765118094762</v>
      </c>
      <c r="C14" s="4">
        <f t="shared" si="0"/>
        <v>7</v>
      </c>
      <c r="E14" s="4"/>
      <c r="F14" s="4" t="s">
        <v>41</v>
      </c>
      <c r="G14" s="10">
        <f t="shared" si="1"/>
        <v>5.8741185982677111</v>
      </c>
      <c r="H14" s="4" t="s">
        <v>55</v>
      </c>
      <c r="I14" s="10">
        <f t="shared" si="2"/>
        <v>4.5384775047830441</v>
      </c>
      <c r="J14" s="10">
        <f t="shared" si="3"/>
        <v>5.2062980515253781</v>
      </c>
      <c r="K14">
        <f t="shared" si="4"/>
        <v>2</v>
      </c>
    </row>
    <row r="15" spans="1:14">
      <c r="A15" s="4" t="s">
        <v>10</v>
      </c>
      <c r="B15" s="10">
        <f>((Cornell!F24^6.5)/((Cornell!F24^6.5)+(Cornell!F25^6.5))*(Cornell!F35^2)*Cornell!F14)</f>
        <v>5.839041945887101</v>
      </c>
      <c r="C15" s="4">
        <f t="shared" si="0"/>
        <v>11</v>
      </c>
      <c r="E15" s="4"/>
      <c r="F15" s="4" t="s">
        <v>30</v>
      </c>
      <c r="G15" s="10">
        <f t="shared" si="1"/>
        <v>2.7326657098072742</v>
      </c>
      <c r="H15" s="4" t="s">
        <v>45</v>
      </c>
      <c r="I15" s="10">
        <f t="shared" si="2"/>
        <v>0.81748547605550215</v>
      </c>
      <c r="J15" s="10">
        <f t="shared" si="3"/>
        <v>1.7750755929313882</v>
      </c>
      <c r="K15">
        <f t="shared" si="4"/>
        <v>7</v>
      </c>
    </row>
    <row r="16" spans="1:14">
      <c r="A16" s="4" t="s">
        <v>11</v>
      </c>
      <c r="B16" s="10">
        <f>((Dartmouth!F24^6.5)/((Dartmouth!F24^6.5)+(Dartmouth!F25^6.5))*(Dartmouth!F35^2)*Dartmouth!F14)</f>
        <v>2.1174154165647687</v>
      </c>
      <c r="C16" s="4">
        <f t="shared" si="0"/>
        <v>40</v>
      </c>
      <c r="E16" s="4"/>
      <c r="F16" s="4" t="s">
        <v>34</v>
      </c>
      <c r="G16" s="10">
        <f t="shared" si="1"/>
        <v>1.8956211669918532</v>
      </c>
      <c r="H16" s="4" t="s">
        <v>52</v>
      </c>
      <c r="I16" s="10">
        <f t="shared" si="2"/>
        <v>3.9924353586483954</v>
      </c>
      <c r="J16" s="10">
        <f t="shared" si="3"/>
        <v>2.9440282628201242</v>
      </c>
      <c r="K16">
        <f t="shared" si="4"/>
        <v>5</v>
      </c>
    </row>
    <row r="17" spans="1:11">
      <c r="A17" s="4" t="s">
        <v>12</v>
      </c>
      <c r="B17" s="10">
        <f>((Delaware!F24^6.5)/((Delaware!F24^6.5)+(Delaware!F25^6.5))*(Delaware!F35^2)*Delaware!F14)</f>
        <v>2.6476432930545482</v>
      </c>
      <c r="C17" s="4">
        <f t="shared" si="0"/>
        <v>35</v>
      </c>
      <c r="E17" s="4"/>
      <c r="F17" s="4"/>
      <c r="G17" s="10">
        <f t="shared" si="1"/>
        <v>0</v>
      </c>
      <c r="H17" s="4"/>
      <c r="I17" s="10">
        <f t="shared" si="2"/>
        <v>0</v>
      </c>
      <c r="J17" s="10">
        <f t="shared" si="3"/>
        <v>0</v>
      </c>
    </row>
    <row r="18" spans="1:11">
      <c r="A18" s="4" t="s">
        <v>13</v>
      </c>
      <c r="B18" s="10">
        <f>((Denver!F24^6.5)/((Denver!F24^6.5)+(Denver!F25^6.5))*(Denver!F35^2)*Denver!F14)</f>
        <v>7.0956467856895049</v>
      </c>
      <c r="C18" s="4">
        <f t="shared" si="0"/>
        <v>2</v>
      </c>
      <c r="E18" s="87">
        <v>40984</v>
      </c>
      <c r="F18" s="4" t="s">
        <v>58</v>
      </c>
      <c r="G18" s="10">
        <f t="shared" si="1"/>
        <v>1.5255249366285058E-2</v>
      </c>
      <c r="H18" s="4" t="s">
        <v>188</v>
      </c>
      <c r="I18" s="10">
        <f t="shared" si="2"/>
        <v>1.4909918862733658E-2</v>
      </c>
      <c r="J18" s="10">
        <f t="shared" si="3"/>
        <v>1.5082584114509358E-2</v>
      </c>
    </row>
    <row r="19" spans="1:11">
      <c r="A19" s="4" t="s">
        <v>14</v>
      </c>
      <c r="B19" s="10">
        <f>((Detroit!F24^6.5)/((Detroit!F24^6.5)+(Detroit!F25^6.5))*(Detroit!F35^2)*Detroit!F14)</f>
        <v>1.7558058863665866</v>
      </c>
      <c r="C19" s="4">
        <f t="shared" si="0"/>
        <v>45</v>
      </c>
      <c r="E19" s="4"/>
      <c r="F19" s="4" t="s">
        <v>35</v>
      </c>
      <c r="G19" s="10">
        <f t="shared" si="1"/>
        <v>4.6062424512541673</v>
      </c>
      <c r="H19" s="4" t="s">
        <v>16</v>
      </c>
      <c r="I19" s="10">
        <f t="shared" si="2"/>
        <v>5.1638483687352972</v>
      </c>
      <c r="J19" s="10">
        <f t="shared" si="3"/>
        <v>4.8850454099947322</v>
      </c>
    </row>
    <row r="20" spans="1:11">
      <c r="A20" s="4" t="s">
        <v>15</v>
      </c>
      <c r="B20" s="10">
        <f>((Drexel!F24^6.5)/((Drexel!F24^6.5)+(Drexel!F25^6.5))*(Drexel!F35^2)*Drexel!F14)</f>
        <v>2.4669587390827918</v>
      </c>
      <c r="C20" s="4">
        <f t="shared" si="0"/>
        <v>36</v>
      </c>
      <c r="E20" s="4"/>
      <c r="F20" s="4"/>
      <c r="G20" s="10">
        <f t="shared" si="1"/>
        <v>0</v>
      </c>
      <c r="H20" s="4"/>
      <c r="I20" s="10">
        <f t="shared" si="2"/>
        <v>0</v>
      </c>
      <c r="J20" s="10">
        <f t="shared" si="3"/>
        <v>0</v>
      </c>
    </row>
    <row r="21" spans="1:11">
      <c r="A21" s="4" t="s">
        <v>16</v>
      </c>
      <c r="B21" s="10">
        <f>((Duke!F24^6.5)/((Duke!F24^6.5)+(Duke!F25^6.5))*(Duke!F35^2)*Duke!F14)</f>
        <v>5.1638483687352972</v>
      </c>
      <c r="C21" s="4">
        <f t="shared" si="0"/>
        <v>14</v>
      </c>
      <c r="E21" s="4"/>
      <c r="F21" s="4" t="s">
        <v>59</v>
      </c>
      <c r="G21" s="10">
        <f t="shared" ref="G21:G46" si="5">IF(F21="Air Force",$B$5,IF(F21="Albany",$B$6,IF(F21="Detroit",$B$19,IF(F21="Binghamton",$B$9,IF(F21="Hartford",$B$24,IF(F21="Stony Brook",$B$56,IF(F21="UMBC",$B$59,IF(F21="Vermont",$B$60,IF(F21="Duke",$B$21,IF(F21="Maryland",$B$36,IF(F21="North Carolina",$B$41,IF(F21="Virginia",$B$62,IF(F21="Georgetown",$B$23,IF(F21="Notre Dame",$B$42,IF(F21="Providence",$B$48,IF(F21="Rutgers",$B$51,IF(F21="St. Johns",$B$55,IF(F21="Syracuse",$B$57,IF(F21="Villanova",$B$61,IF(F21="Drexel",$B$20,IF(F21="Hofstra",$B$27,IF(F21="Penn State",$B$44,IF(F21="Delaware",$B$17,IF(F21="Massachusetts",$B$37,IF(F21="Bellarmine",$B$8,IF(F21="Fairfield",$B$22,IF(F21="Hobart",$B$26,IF(F21="Loyola",$B$33,IF(F21="Ohio State",$B$43,IF(F21="Denver",$B$18,IF(F21="Johns Hopkins",$B$30,IF(F21="Mercer",$B$38,IF(F21="Michigan",$B$46,IF(F21="Brown",$B$10,IF(F21="Cornell",$B$15,IF(F21="Dartmouth",$B$16,IF(F21="Harvard",$B$25,IF(F21="Pennsylvania",$B$45,IF(F21="Princeton",$B$47,IF(F21="Yale",$B$65,IF(F21="Canisius",$B$13,IF(F21="Jacksonville",$B$29,IF(F21="Manhattan",$B$34,IF(F21="Marist",$B$35,IF(F21="Saint Josephs",$B$53,IF(F21="Siena",$B$54,IF(F21="VMI",$B$63,IF(F21="Bryant",$B$11,IF(F21="Mount St. Marys",$B$39,IF(F21="Quinnipiac",$B$49,IF(F21="Robert Morris",$B$50,IF(F21="Sacred Heart",$B$52,IF(F21="Wagner",$B$64,IF(F21="Army",$B$7,IF(F21="Bucknell",$B$12,IF(F21="Colgate",$B$14,IF(F21="Towson",$B$58,IF(F21="Holy Cross",$B$28,IF(F21="Lafayette",$B$31,IF(F21="Lehigh",$B$32,IF(F21="Navy",$B$40,0)))))))))))))))))))))))))))))))))))))))))))))))))))))))))))))</f>
        <v>4.3169394544068851</v>
      </c>
      <c r="H21" s="4" t="s">
        <v>10</v>
      </c>
      <c r="I21" s="10">
        <f t="shared" ref="I21:I46" si="6">IF(H21="Air Force",$B$5,IF(H21="Albany",$B$6,IF(H21="Detroit",$B$19,IF(H21="Binghamton",$B$9,IF(H21="Hartford",$B$24,IF(H21="Stony Brook",$B$56,IF(H21="UMBC",$B$59,IF(H21="Vermont",$B$60,IF(H21="Duke",$B$21,IF(H21="Maryland",$B$36,IF(H21="North Carolina",$B$41,IF(H21="Virginia",$B$62,IF(H21="Georgetown",$B$23,IF(H21="Notre Dame",$B$42,IF(H21="Providence",$B$48,IF(H21="Rutgers",$B$51,IF(H21="St. Johns",$B$55,IF(H21="Syracuse",$B$57,IF(H21="Villanova",$B$61,IF(H21="Drexel",$B$20,IF(H21="Hofstra",$B$27,IF(H21="Penn State",$B$44,IF(H21="Delaware",$B$17,IF(H21="Massachusetts",$B$37,IF(H21="Bellarmine",$B$8,IF(H21="Fairfield",$B$22,IF(H21="Hobart",$B$26,IF(H21="Loyola",$B$33,IF(H21="Ohio State",$B$43,IF(H21="Denver",$B$18,IF(H21="Johns Hopkins",$B$30,IF(H21="Mercer",$B$38,IF(H21="Michigan",$B$46,IF(H21="Brown",$B$10,IF(H21="Cornell",$B$15,IF(H21="Dartmouth",$B$16,IF(H21="Harvard",$B$25,IF(H21="Pennsylvania",$B$45,IF(H21="Princeton",$B$47,IF(H21="Yale",$B$65,IF(H21="Canisius",$B$13,IF(H21="Jacksonville",$B$29,IF(H21="Manhattan",$B$34,IF(H21="Marist",$B$35,IF(H21="Saint Josephs",$B$53,IF(H21="Siena",$B$54,IF(H21="VMI",$B$63,IF(H21="Bryant",$B$11,IF(H21="Mount St. Marys",$B$39,IF(H21="Quinnipiac",$B$49,IF(H21="Robert Morris",$B$50,IF(H21="Sacred Heart",$B$52,IF(H21="Wagner",$B$64,IF(H21="Army",$B$7,IF(H21="Bucknell",$B$12,IF(H21="Colgate",$B$14,IF(H21="Towson",$B$58,IF(H21="Holy Cross",$B$28,IF(H21="Lafayette",$B$31,IF(H21="Lehigh",$B$32,IF(H21="Navy",$B$40,0)))))))))))))))))))))))))))))))))))))))))))))))))))))))))))))</f>
        <v>5.839041945887101</v>
      </c>
      <c r="J21" s="10">
        <f t="shared" ref="J21:J46" si="7">(G21+I21)/2</f>
        <v>5.0779907001469926</v>
      </c>
      <c r="K21">
        <f t="shared" ref="K21:K46" si="8">RANK(J21,$J$21:$J$46,0)</f>
        <v>5</v>
      </c>
    </row>
    <row r="22" spans="1:11">
      <c r="A22" s="4" t="s">
        <v>17</v>
      </c>
      <c r="B22" s="10">
        <f>((Fairfield!F24^6.5)/((Fairfield!F24^6.5)+(Fairfield!F25^6.5))*(Fairfield!F35^2)*Fairfield!F14)</f>
        <v>3.0935874501756393</v>
      </c>
      <c r="C22" s="4">
        <f t="shared" si="0"/>
        <v>30</v>
      </c>
      <c r="E22" s="87">
        <v>40985</v>
      </c>
      <c r="F22" s="4" t="s">
        <v>55</v>
      </c>
      <c r="G22" s="10">
        <f t="shared" si="5"/>
        <v>4.5384775047830441</v>
      </c>
      <c r="H22" s="4" t="s">
        <v>31</v>
      </c>
      <c r="I22" s="10">
        <f t="shared" si="6"/>
        <v>5.8493563814612433</v>
      </c>
      <c r="J22" s="10">
        <f t="shared" si="7"/>
        <v>5.1939169431221437</v>
      </c>
      <c r="K22">
        <f t="shared" si="8"/>
        <v>2</v>
      </c>
    </row>
    <row r="23" spans="1:11">
      <c r="A23" s="12" t="s">
        <v>18</v>
      </c>
      <c r="B23" s="10">
        <f>((Georgetown!F24^6.5)/((Georgetown!F24^6.5)+(Georgetown!F25^6.5))*(Georgetown!F35^2)*Georgetown!F14)</f>
        <v>2.2999530618650419</v>
      </c>
      <c r="C23" s="4">
        <f t="shared" si="0"/>
        <v>38</v>
      </c>
      <c r="E23" s="4"/>
      <c r="F23" s="4" t="s">
        <v>0</v>
      </c>
      <c r="G23" s="10">
        <f t="shared" si="5"/>
        <v>6.6462961138268275</v>
      </c>
      <c r="H23" s="4" t="s">
        <v>28</v>
      </c>
      <c r="I23" s="10">
        <f t="shared" si="6"/>
        <v>5.3991658831348666</v>
      </c>
      <c r="J23" s="10">
        <f t="shared" si="7"/>
        <v>6.0227309984808475</v>
      </c>
      <c r="K23">
        <f t="shared" si="8"/>
        <v>1</v>
      </c>
    </row>
    <row r="24" spans="1:11">
      <c r="A24" s="4" t="s">
        <v>19</v>
      </c>
      <c r="B24" s="10">
        <f>((Hartford!F24^6.5)/((Hartford!F24^6.5)+(Hartford!F25^6.5))*(Hartford!F35^2)*Hartford!F14)</f>
        <v>6.3403264705543245</v>
      </c>
      <c r="C24" s="4">
        <f t="shared" si="0"/>
        <v>6</v>
      </c>
      <c r="E24" s="4"/>
      <c r="F24" s="4" t="s">
        <v>26</v>
      </c>
      <c r="G24" s="10">
        <f t="shared" si="5"/>
        <v>1.5656690351737643</v>
      </c>
      <c r="H24" s="4" t="s">
        <v>7</v>
      </c>
      <c r="I24" s="10">
        <f t="shared" si="6"/>
        <v>8.0524332851308955</v>
      </c>
      <c r="J24" s="10">
        <f t="shared" si="7"/>
        <v>4.8090511601523298</v>
      </c>
      <c r="K24">
        <f t="shared" si="8"/>
        <v>6</v>
      </c>
    </row>
    <row r="25" spans="1:11">
      <c r="A25" s="4" t="s">
        <v>20</v>
      </c>
      <c r="B25" s="10">
        <f>((Harvard!F24^6.5)/((Harvard!F24^6.5)+(Harvard!F25^6.5))*(Harvard!F35^2)*Harvard!F14)</f>
        <v>3.9986138331671377</v>
      </c>
      <c r="C25" s="4">
        <f t="shared" si="0"/>
        <v>24</v>
      </c>
      <c r="E25" s="4"/>
      <c r="F25" s="4" t="s">
        <v>32</v>
      </c>
      <c r="G25" s="10">
        <f t="shared" si="5"/>
        <v>7.0710400297092768</v>
      </c>
      <c r="H25" s="4" t="s">
        <v>39</v>
      </c>
      <c r="I25" s="10">
        <f t="shared" si="6"/>
        <v>3.2371927021114932</v>
      </c>
      <c r="J25" s="10">
        <f t="shared" si="7"/>
        <v>5.1541163659103848</v>
      </c>
      <c r="K25">
        <f t="shared" si="8"/>
        <v>4</v>
      </c>
    </row>
    <row r="26" spans="1:11">
      <c r="A26" s="4" t="s">
        <v>21</v>
      </c>
      <c r="B26" s="10">
        <f>((Hobart!F24^6.5)/((Hobart!F24^6.5)+(Hobart!F25^6.5))*(Hobart!F35^2)*Hobart!F14)</f>
        <v>2.012448263358531</v>
      </c>
      <c r="C26" s="4">
        <f t="shared" si="0"/>
        <v>42</v>
      </c>
      <c r="E26" s="4"/>
      <c r="F26" s="4" t="s">
        <v>51</v>
      </c>
      <c r="G26" s="10">
        <f t="shared" si="5"/>
        <v>3.6526770488517086</v>
      </c>
      <c r="H26" s="4" t="s">
        <v>25</v>
      </c>
      <c r="I26" s="10">
        <f t="shared" si="6"/>
        <v>5.9541875349434017</v>
      </c>
      <c r="J26" s="10">
        <f t="shared" si="7"/>
        <v>4.8034322918975549</v>
      </c>
      <c r="K26">
        <f t="shared" si="8"/>
        <v>7</v>
      </c>
    </row>
    <row r="27" spans="1:11">
      <c r="A27" s="4" t="s">
        <v>22</v>
      </c>
      <c r="B27" s="10">
        <f>((Hofstra!F24^6.5)/((Hofstra!F24^6.5)+(Hofstra!F25^6.5))*(Hofstra!F35^2)*Hofstra!F14)</f>
        <v>3.5792753181884893</v>
      </c>
      <c r="C27" s="4">
        <f t="shared" si="0"/>
        <v>27</v>
      </c>
      <c r="E27" s="87"/>
      <c r="F27" s="4" t="s">
        <v>17</v>
      </c>
      <c r="G27" s="10">
        <f t="shared" si="5"/>
        <v>3.0935874501756393</v>
      </c>
      <c r="H27" s="4" t="s">
        <v>9</v>
      </c>
      <c r="I27" s="10">
        <f t="shared" si="6"/>
        <v>6.0417765118094762</v>
      </c>
      <c r="J27" s="10">
        <f t="shared" si="7"/>
        <v>4.5676819809925577</v>
      </c>
      <c r="K27">
        <f t="shared" si="8"/>
        <v>8</v>
      </c>
    </row>
    <row r="28" spans="1:11">
      <c r="A28" s="4" t="s">
        <v>23</v>
      </c>
      <c r="B28" s="10">
        <f>(('Holy Cross'!F24^6.5)/(('Holy Cross'!F24^6.5)+('Holy Cross'!F25^6.5))*('Holy Cross'!F35^2)*'Holy Cross'!F14)</f>
        <v>0.68947247521259436</v>
      </c>
      <c r="C28" s="4">
        <f t="shared" si="0"/>
        <v>55</v>
      </c>
      <c r="E28" s="4"/>
      <c r="F28" s="4" t="s">
        <v>56</v>
      </c>
      <c r="G28" s="10">
        <f t="shared" si="5"/>
        <v>6.9533506242102865</v>
      </c>
      <c r="H28" s="4" t="s">
        <v>37</v>
      </c>
      <c r="I28" s="10">
        <f t="shared" si="6"/>
        <v>3.413935195122261</v>
      </c>
      <c r="J28" s="10">
        <f t="shared" si="7"/>
        <v>5.1836429096662737</v>
      </c>
      <c r="K28">
        <f t="shared" si="8"/>
        <v>3</v>
      </c>
    </row>
    <row r="29" spans="1:11">
      <c r="A29" s="4" t="s">
        <v>24</v>
      </c>
      <c r="B29" s="10">
        <f>((Jacksonville!F24^6.5)/((Jacksonville!F24^6.5)+(Jacksonville!F25^6.5))*(Jacksonville!F35^2)*Jacksonville!F14)</f>
        <v>2.898380076447586</v>
      </c>
      <c r="C29" s="4">
        <f t="shared" si="0"/>
        <v>31</v>
      </c>
      <c r="E29" s="4"/>
      <c r="F29" s="4" t="s">
        <v>3</v>
      </c>
      <c r="G29" s="10">
        <f t="shared" si="5"/>
        <v>1.9066759661020776</v>
      </c>
      <c r="H29" s="4" t="s">
        <v>349</v>
      </c>
      <c r="I29" s="10">
        <f t="shared" si="6"/>
        <v>2.2084576521088923</v>
      </c>
      <c r="J29" s="10">
        <f t="shared" si="7"/>
        <v>2.0575668091054848</v>
      </c>
      <c r="K29">
        <f t="shared" si="8"/>
        <v>19</v>
      </c>
    </row>
    <row r="30" spans="1:11">
      <c r="A30" s="4" t="s">
        <v>25</v>
      </c>
      <c r="B30" s="10">
        <f>(('Johns Hopkins'!F24^6.5)/(('Johns Hopkins'!F24^6.5)+('Johns Hopkins'!F25^6.5))*('Johns Hopkins'!F35^2)*'Johns Hopkins'!F14)</f>
        <v>5.9541875349434017</v>
      </c>
      <c r="C30" s="4">
        <f t="shared" si="0"/>
        <v>8</v>
      </c>
      <c r="E30" s="4"/>
      <c r="F30" s="4" t="s">
        <v>2</v>
      </c>
      <c r="G30" s="10">
        <f t="shared" si="5"/>
        <v>4.1258972946293584</v>
      </c>
      <c r="H30" s="4" t="s">
        <v>27</v>
      </c>
      <c r="I30" s="10">
        <f t="shared" si="6"/>
        <v>4.3392887577306061</v>
      </c>
      <c r="J30" s="10">
        <f t="shared" si="7"/>
        <v>4.2325930261799822</v>
      </c>
      <c r="K30">
        <f t="shared" si="8"/>
        <v>10</v>
      </c>
    </row>
    <row r="31" spans="1:11">
      <c r="A31" s="4" t="s">
        <v>26</v>
      </c>
      <c r="B31" s="10">
        <f>((Lafayette!F24^6.5)/((Lafayette!F24^6.5)+(Lafayette!F25^6.5))*(Lafayette!F35^2)*Lafayette!F14)</f>
        <v>1.5656690351737643</v>
      </c>
      <c r="C31" s="4">
        <f t="shared" si="0"/>
        <v>47</v>
      </c>
      <c r="E31" s="4"/>
      <c r="F31" s="4" t="s">
        <v>43</v>
      </c>
      <c r="G31" s="10">
        <f t="shared" si="5"/>
        <v>0.89401825946981306</v>
      </c>
      <c r="H31" s="4" t="s">
        <v>19</v>
      </c>
      <c r="I31" s="10">
        <f t="shared" si="6"/>
        <v>6.3403264705543245</v>
      </c>
      <c r="J31" s="10">
        <f t="shared" si="7"/>
        <v>3.6171723650120686</v>
      </c>
      <c r="K31">
        <f t="shared" si="8"/>
        <v>12</v>
      </c>
    </row>
    <row r="32" spans="1:11">
      <c r="A32" s="4" t="s">
        <v>27</v>
      </c>
      <c r="B32" s="10">
        <f>((Lehigh!F24^6.5)/((Lehigh!F24^6.5)+(Lehigh!F25^6.5))*(Lehigh!F35^2)*Lehigh!F14)</f>
        <v>4.3392887577306061</v>
      </c>
      <c r="C32" s="4">
        <f t="shared" si="0"/>
        <v>19</v>
      </c>
      <c r="E32" s="4"/>
      <c r="F32" s="4" t="s">
        <v>38</v>
      </c>
      <c r="G32" s="10">
        <f t="shared" si="5"/>
        <v>2.8633093766729369</v>
      </c>
      <c r="H32" s="4" t="s">
        <v>41</v>
      </c>
      <c r="I32" s="10">
        <f t="shared" si="6"/>
        <v>5.8741185982677111</v>
      </c>
      <c r="J32" s="10">
        <f t="shared" si="7"/>
        <v>4.3687139874703238</v>
      </c>
      <c r="K32">
        <f t="shared" si="8"/>
        <v>9</v>
      </c>
    </row>
    <row r="33" spans="1:11">
      <c r="A33" s="4" t="s">
        <v>28</v>
      </c>
      <c r="B33" s="10">
        <f>((Loyola!F24^6.5)/((Loyola!F24^6.5)+(Loyola!F25^6.5))*(Loyola!F35^2)*Loyola!F14)</f>
        <v>5.3991658831348666</v>
      </c>
      <c r="C33" s="4">
        <f t="shared" si="0"/>
        <v>12</v>
      </c>
      <c r="E33" s="87"/>
      <c r="F33" s="4" t="s">
        <v>12</v>
      </c>
      <c r="G33" s="10">
        <f t="shared" si="5"/>
        <v>2.6476432930545482</v>
      </c>
      <c r="H33" s="4" t="s">
        <v>22</v>
      </c>
      <c r="I33" s="10">
        <f t="shared" si="6"/>
        <v>3.5792753181884893</v>
      </c>
      <c r="J33" s="10">
        <f t="shared" si="7"/>
        <v>3.113459305621519</v>
      </c>
      <c r="K33">
        <f t="shared" si="8"/>
        <v>14</v>
      </c>
    </row>
    <row r="34" spans="1:11">
      <c r="A34" s="4" t="s">
        <v>29</v>
      </c>
      <c r="B34" s="10">
        <f>((Manhattan!F24^6.5)/((Manhattan!F24^6.5)+(Manhattan!F25^6.5))*(Manhattan!F35^2)*Manhattan!F14)</f>
        <v>0.43711575555860316</v>
      </c>
      <c r="C34" s="4">
        <f t="shared" si="0"/>
        <v>57</v>
      </c>
      <c r="E34" s="4"/>
      <c r="F34" s="4" t="s">
        <v>44</v>
      </c>
      <c r="G34" s="10">
        <f t="shared" si="5"/>
        <v>4.5015868392355722</v>
      </c>
      <c r="H34" s="4" t="s">
        <v>21</v>
      </c>
      <c r="I34" s="10">
        <f t="shared" si="6"/>
        <v>2.012448263358531</v>
      </c>
      <c r="J34" s="10">
        <f t="shared" si="7"/>
        <v>3.2570175512970518</v>
      </c>
      <c r="K34">
        <f t="shared" si="8"/>
        <v>13</v>
      </c>
    </row>
    <row r="35" spans="1:11">
      <c r="A35" s="4" t="s">
        <v>30</v>
      </c>
      <c r="B35" s="10">
        <f>((Marist!F24^6.5)/((Marist!F24^6.5)+(Marist!F25^6.5))*(Marist!F35^2)*Marist!F14)</f>
        <v>2.7326657098072742</v>
      </c>
      <c r="C35" s="4">
        <f t="shared" si="0"/>
        <v>34</v>
      </c>
      <c r="E35" s="4"/>
      <c r="F35" s="4" t="s">
        <v>18</v>
      </c>
      <c r="G35" s="10">
        <f t="shared" si="5"/>
        <v>2.2999530618650419</v>
      </c>
      <c r="H35" s="4" t="s">
        <v>42</v>
      </c>
      <c r="I35" s="10">
        <f t="shared" si="6"/>
        <v>0.63229678759269192</v>
      </c>
      <c r="J35" s="10">
        <f t="shared" si="7"/>
        <v>1.466124924728867</v>
      </c>
      <c r="K35">
        <f t="shared" si="8"/>
        <v>22</v>
      </c>
    </row>
    <row r="36" spans="1:11">
      <c r="A36" s="4" t="s">
        <v>31</v>
      </c>
      <c r="B36" s="10">
        <f>((Maryland!F24^6.5)/((Maryland!F24^6.5)+(Maryland!F25^6.5))*(Maryland!F35^2)*Maryland!F14)</f>
        <v>5.8493563814612433</v>
      </c>
      <c r="C36" s="4">
        <f t="shared" si="0"/>
        <v>10</v>
      </c>
      <c r="E36" s="4"/>
      <c r="F36" s="4" t="s">
        <v>52</v>
      </c>
      <c r="G36" s="10">
        <f t="shared" si="5"/>
        <v>3.9924353586483954</v>
      </c>
      <c r="H36" s="4" t="s">
        <v>49</v>
      </c>
      <c r="I36" s="10">
        <f t="shared" si="6"/>
        <v>4.3219637942360754</v>
      </c>
      <c r="J36" s="10">
        <f t="shared" si="7"/>
        <v>4.1571995764422356</v>
      </c>
      <c r="K36">
        <f t="shared" si="8"/>
        <v>11</v>
      </c>
    </row>
    <row r="37" spans="1:11">
      <c r="A37" s="4" t="s">
        <v>32</v>
      </c>
      <c r="B37" s="10">
        <f>((Massachusetts!F24^6.5)/((Massachusetts!F24^6.5)+(Massachusetts!F25^6.5))*(Massachusetts!F35^2)*Massachusetts!F14)</f>
        <v>7.0710400297092768</v>
      </c>
      <c r="C37" s="4">
        <f t="shared" ref="C37:C65" si="9">RANK(B37,$B$5:$B$65,0)</f>
        <v>3</v>
      </c>
      <c r="E37" s="4"/>
      <c r="F37" s="4" t="s">
        <v>48</v>
      </c>
      <c r="G37" s="10">
        <f t="shared" si="5"/>
        <v>5.3152213875604186</v>
      </c>
      <c r="H37" s="4" t="s">
        <v>57</v>
      </c>
      <c r="I37" s="10">
        <f t="shared" si="6"/>
        <v>8.2290485880561037E-2</v>
      </c>
      <c r="J37" s="10">
        <f t="shared" si="7"/>
        <v>2.6987559367204899</v>
      </c>
      <c r="K37">
        <f t="shared" si="8"/>
        <v>18</v>
      </c>
    </row>
    <row r="38" spans="1:11">
      <c r="A38" s="4" t="s">
        <v>188</v>
      </c>
      <c r="B38" s="10">
        <f>((Mercer!F24^6.5)/((Mercer!F24^6.5)+(Mercer!F25^6.5))*(Mercer!F35^2)*Mercer!F14)</f>
        <v>1.4909918862733658E-2</v>
      </c>
      <c r="C38" s="4">
        <f t="shared" si="9"/>
        <v>61</v>
      </c>
      <c r="E38" s="87"/>
      <c r="F38" s="4" t="s">
        <v>192</v>
      </c>
      <c r="G38" s="10">
        <f t="shared" si="5"/>
        <v>2.8572813784675417</v>
      </c>
      <c r="H38" s="4" t="s">
        <v>45</v>
      </c>
      <c r="I38" s="10">
        <f t="shared" si="6"/>
        <v>0.81748547605550215</v>
      </c>
      <c r="J38" s="10">
        <f t="shared" si="7"/>
        <v>1.8373834272615219</v>
      </c>
      <c r="K38">
        <f t="shared" si="8"/>
        <v>20</v>
      </c>
    </row>
    <row r="39" spans="1:11">
      <c r="A39" s="4" t="s">
        <v>349</v>
      </c>
      <c r="B39" s="10">
        <f>((Michigan!F24^6.5)/((Michigan!F24^6.5)+(Michigan!F25^6.5))*(Michigan!F35^2)*Michigan!F14)</f>
        <v>0.70148388176563103</v>
      </c>
      <c r="C39" s="4">
        <f t="shared" si="9"/>
        <v>54</v>
      </c>
      <c r="E39" s="87"/>
      <c r="F39" s="4" t="s">
        <v>24</v>
      </c>
      <c r="G39" s="10">
        <f t="shared" si="5"/>
        <v>2.898380076447586</v>
      </c>
      <c r="H39" s="4" t="s">
        <v>30</v>
      </c>
      <c r="I39" s="10">
        <f t="shared" si="6"/>
        <v>2.7326657098072742</v>
      </c>
      <c r="J39" s="10">
        <f t="shared" si="7"/>
        <v>2.8155228931274303</v>
      </c>
      <c r="K39">
        <f t="shared" si="8"/>
        <v>16</v>
      </c>
    </row>
    <row r="40" spans="1:11">
      <c r="A40" s="4" t="s">
        <v>242</v>
      </c>
      <c r="B40" s="10">
        <f>(('Mount St. Marys'!F24^6.5)/(('Mount St. Marys'!F24^6.5)+('Mount St. Marys'!F25^6.5))*('Mount St. Marys'!F35^2)*'Mount St. Marys'!F14)</f>
        <v>1.8956211669918532</v>
      </c>
      <c r="C40" s="4">
        <f t="shared" si="9"/>
        <v>44</v>
      </c>
      <c r="E40" s="87"/>
      <c r="F40" s="4" t="s">
        <v>6</v>
      </c>
      <c r="G40" s="10">
        <f t="shared" si="5"/>
        <v>4.0467840546398488</v>
      </c>
      <c r="H40" s="4" t="s">
        <v>1</v>
      </c>
      <c r="I40" s="10">
        <f t="shared" si="6"/>
        <v>1.5257838980104454</v>
      </c>
      <c r="J40" s="10">
        <f t="shared" si="7"/>
        <v>2.786283976325147</v>
      </c>
      <c r="K40">
        <f t="shared" si="8"/>
        <v>17</v>
      </c>
    </row>
    <row r="41" spans="1:11">
      <c r="A41" s="4" t="s">
        <v>34</v>
      </c>
      <c r="B41" s="10">
        <f>((Navy!F24^6.5)/((Navy!F24^6.5)+(Navy!F25^6.5))*(Navy!F35^2)*Navy!F14)</f>
        <v>4.6062424512541673</v>
      </c>
      <c r="C41" s="4">
        <f t="shared" si="9"/>
        <v>16</v>
      </c>
      <c r="E41" s="87"/>
      <c r="F41" s="4" t="s">
        <v>23</v>
      </c>
      <c r="G41" s="10">
        <f t="shared" si="5"/>
        <v>0.68947247521259436</v>
      </c>
      <c r="H41" s="4" t="s">
        <v>34</v>
      </c>
      <c r="I41" s="10">
        <f t="shared" si="6"/>
        <v>1.8956211669918532</v>
      </c>
      <c r="J41" s="10">
        <f t="shared" si="7"/>
        <v>1.2925468211022237</v>
      </c>
      <c r="K41">
        <f t="shared" si="8"/>
        <v>24</v>
      </c>
    </row>
    <row r="42" spans="1:11">
      <c r="A42" s="4" t="s">
        <v>35</v>
      </c>
      <c r="B42" s="10">
        <f>(('North Carolina'!F24^6.5)/(('North Carolina'!F24^6.5)+('North Carolina'!F25^6.5))*('North Carolina'!F35^2)*'North Carolina'!F14)</f>
        <v>4.6171726605605929</v>
      </c>
      <c r="C42" s="4">
        <f t="shared" si="9"/>
        <v>15</v>
      </c>
      <c r="E42" s="4"/>
      <c r="F42" s="4" t="s">
        <v>46</v>
      </c>
      <c r="G42" s="10">
        <f t="shared" si="5"/>
        <v>1.5686957193599527</v>
      </c>
      <c r="H42" s="4" t="s">
        <v>54</v>
      </c>
      <c r="I42" s="10">
        <f t="shared" si="6"/>
        <v>0.74382823969966627</v>
      </c>
      <c r="J42" s="10">
        <f t="shared" si="7"/>
        <v>1.1562619795298095</v>
      </c>
      <c r="K42">
        <f t="shared" si="8"/>
        <v>25</v>
      </c>
    </row>
    <row r="43" spans="1:11">
      <c r="A43" s="12" t="s">
        <v>36</v>
      </c>
      <c r="B43" s="10">
        <f>(('Notre Dame'!F24^6.5)/(('Notre Dame'!F24^6.5)+('Notre Dame'!F25^6.5))*('Notre Dame'!F35^2)*'Notre Dame'!F14)</f>
        <v>3.413935195122261</v>
      </c>
      <c r="C43" s="4">
        <f t="shared" si="9"/>
        <v>28</v>
      </c>
      <c r="E43" s="87"/>
      <c r="F43" s="4" t="s">
        <v>5</v>
      </c>
      <c r="G43" s="10">
        <f t="shared" si="5"/>
        <v>2.0724917377592234</v>
      </c>
      <c r="H43" s="4" t="s">
        <v>20</v>
      </c>
      <c r="I43" s="10">
        <f t="shared" si="6"/>
        <v>3.9986138331671377</v>
      </c>
      <c r="J43" s="10">
        <f t="shared" si="7"/>
        <v>3.0355527854631807</v>
      </c>
      <c r="K43">
        <f t="shared" si="8"/>
        <v>15</v>
      </c>
    </row>
    <row r="44" spans="1:11">
      <c r="A44" s="4" t="s">
        <v>37</v>
      </c>
      <c r="B44" s="10">
        <f>(('Ohio State'!F24^6.5)/(('Ohio State'!F24^6.5)+('Ohio State'!F25^6.5))*('Ohio State'!F35^2)*'Ohio State'!F14)</f>
        <v>3.2371927021114932</v>
      </c>
      <c r="C44" s="4">
        <f t="shared" si="9"/>
        <v>29</v>
      </c>
      <c r="E44" s="4"/>
      <c r="F44" s="4" t="s">
        <v>15</v>
      </c>
      <c r="G44" s="10">
        <f t="shared" si="5"/>
        <v>2.4669587390827918</v>
      </c>
      <c r="H44" s="4" t="s">
        <v>242</v>
      </c>
      <c r="I44" s="10">
        <f t="shared" si="6"/>
        <v>0.70148388176563103</v>
      </c>
      <c r="J44" s="10">
        <f t="shared" si="7"/>
        <v>1.5842213104242115</v>
      </c>
      <c r="K44">
        <f t="shared" si="8"/>
        <v>21</v>
      </c>
    </row>
    <row r="45" spans="1:11">
      <c r="A45" s="4" t="s">
        <v>39</v>
      </c>
      <c r="B45" s="10">
        <f>(('Penn State'!F24^6.5)/(('Penn State'!F24^6.5)+('Penn State'!F25^6.5))*('Penn State'!F35^2)*'Penn State'!F14)</f>
        <v>2.8633093766729369</v>
      </c>
      <c r="C45" s="4">
        <f t="shared" si="9"/>
        <v>32</v>
      </c>
      <c r="E45" s="4"/>
      <c r="F45" s="4" t="s">
        <v>14</v>
      </c>
      <c r="G45" s="10">
        <f t="shared" si="5"/>
        <v>1.7558058863665866</v>
      </c>
      <c r="H45" s="4" t="s">
        <v>8</v>
      </c>
      <c r="I45" s="10">
        <f t="shared" si="6"/>
        <v>0.85107990864478622</v>
      </c>
      <c r="J45" s="10">
        <f t="shared" si="7"/>
        <v>1.3034428975056864</v>
      </c>
      <c r="K45">
        <f t="shared" si="8"/>
        <v>23</v>
      </c>
    </row>
    <row r="46" spans="1:11">
      <c r="A46" s="4" t="s">
        <v>38</v>
      </c>
      <c r="B46" s="10">
        <f>((Pennsylvania!F24^6.5)/((Pennsylvania!F24^6.5)+(Pennsylvania!F25^6.5))*(Pennsylvania!F35^2)*Pennsylvania!F14)</f>
        <v>2.2084576521088923</v>
      </c>
      <c r="C46" s="4">
        <f t="shared" si="9"/>
        <v>39</v>
      </c>
      <c r="E46" s="4"/>
      <c r="F46" s="4" t="s">
        <v>4</v>
      </c>
      <c r="G46" s="10">
        <f t="shared" si="5"/>
        <v>1.2099796955054885</v>
      </c>
      <c r="H46" s="4" t="s">
        <v>29</v>
      </c>
      <c r="I46" s="10">
        <f t="shared" si="6"/>
        <v>0.43711575555860316</v>
      </c>
      <c r="J46" s="10">
        <f t="shared" si="7"/>
        <v>0.8235477255320458</v>
      </c>
      <c r="K46">
        <f t="shared" si="8"/>
        <v>26</v>
      </c>
    </row>
    <row r="47" spans="1:11">
      <c r="A47" s="4" t="s">
        <v>41</v>
      </c>
      <c r="B47" s="10">
        <f>((Princeton!F24^6.5)/((Princeton!F24^6.5)+(Princeton!F25^6.5))*(Princeton!F35^2)*Princeton!F14)</f>
        <v>5.8741185982677111</v>
      </c>
      <c r="C47" s="4">
        <f t="shared" si="9"/>
        <v>9</v>
      </c>
      <c r="E47" s="4"/>
      <c r="F47" s="4"/>
      <c r="G47" s="10">
        <f t="shared" si="1"/>
        <v>0</v>
      </c>
      <c r="H47" s="4"/>
      <c r="I47" s="10">
        <f t="shared" si="2"/>
        <v>0</v>
      </c>
      <c r="J47" s="10">
        <f t="shared" ref="J47:J60" si="10">(G47+I47)/2</f>
        <v>0</v>
      </c>
    </row>
    <row r="48" spans="1:11">
      <c r="A48" s="12" t="s">
        <v>42</v>
      </c>
      <c r="B48" s="10">
        <f>((Providence!F24^6.5)/((Providence!F24^6.5)+(Providence!F25^6.5))*(Providence!F35^2)*Providence!F14)</f>
        <v>0.63229678759269192</v>
      </c>
      <c r="C48" s="4">
        <f t="shared" si="9"/>
        <v>56</v>
      </c>
      <c r="E48" s="87">
        <v>40986</v>
      </c>
      <c r="F48" s="4" t="s">
        <v>13</v>
      </c>
      <c r="G48" s="10">
        <f t="shared" si="1"/>
        <v>7.0956467856895049</v>
      </c>
      <c r="H48" s="4" t="s">
        <v>36</v>
      </c>
      <c r="I48" s="10">
        <f t="shared" si="2"/>
        <v>4.6171726605605929</v>
      </c>
      <c r="J48" s="10">
        <f t="shared" si="10"/>
        <v>5.8564097231250489</v>
      </c>
    </row>
    <row r="49" spans="1:11">
      <c r="A49" s="4" t="s">
        <v>43</v>
      </c>
      <c r="B49" s="10">
        <f>((Quinnipiac!F24^6.5)/((Quinnipiac!F24^6.5)+(Quinnipiac!F25^6.5))*(Quinnipiac!F35^2)*Quinnipiac!F14)</f>
        <v>0.89401825946981306</v>
      </c>
      <c r="C49" s="4">
        <f t="shared" si="9"/>
        <v>50</v>
      </c>
      <c r="E49" s="4"/>
      <c r="F49" s="4" t="s">
        <v>11</v>
      </c>
      <c r="G49" s="10">
        <f t="shared" si="1"/>
        <v>2.1174154165647687</v>
      </c>
      <c r="H49" s="4" t="s">
        <v>16</v>
      </c>
      <c r="I49" s="10">
        <f t="shared" si="2"/>
        <v>5.1638483687352972</v>
      </c>
      <c r="J49" s="10">
        <f t="shared" si="10"/>
        <v>3.640631892650033</v>
      </c>
    </row>
    <row r="50" spans="1:11">
      <c r="A50" s="4" t="s">
        <v>44</v>
      </c>
      <c r="B50" s="10">
        <f>(('Robert Morris'!F24^6.5)/(('Robert Morris'!F24^6.5)+('Robert Morris'!F25^6.5))*('Robert Morris'!F35^2)*'Robert Morris'!F14)</f>
        <v>4.5015868392355722</v>
      </c>
      <c r="C50" s="4">
        <f t="shared" si="9"/>
        <v>18</v>
      </c>
      <c r="E50" s="4"/>
      <c r="F50" s="4"/>
      <c r="G50" s="10">
        <f t="shared" si="1"/>
        <v>0</v>
      </c>
      <c r="H50" s="4"/>
      <c r="I50" s="10">
        <f t="shared" si="2"/>
        <v>0</v>
      </c>
      <c r="J50" s="10">
        <f t="shared" si="10"/>
        <v>0</v>
      </c>
    </row>
    <row r="51" spans="1:11">
      <c r="A51" s="12" t="s">
        <v>45</v>
      </c>
      <c r="B51" s="10">
        <f>((Rutgers!F24^6.5)/((Rutgers!F24^6.5)+(Rutgers!F25^6.5))*(Rutgers!F35^2)*Rutgers!F14)</f>
        <v>0.81748547605550215</v>
      </c>
      <c r="C51" s="4">
        <f t="shared" si="9"/>
        <v>52</v>
      </c>
      <c r="E51" s="87">
        <v>40988</v>
      </c>
      <c r="F51" s="4" t="s">
        <v>49</v>
      </c>
      <c r="G51" s="10">
        <f t="shared" si="1"/>
        <v>4.3219637942360754</v>
      </c>
      <c r="H51" s="4" t="s">
        <v>48</v>
      </c>
      <c r="I51" s="10">
        <f t="shared" si="2"/>
        <v>5.3152213875604186</v>
      </c>
      <c r="J51" s="10">
        <f t="shared" si="10"/>
        <v>4.8185925908982465</v>
      </c>
      <c r="K51">
        <f>RANK(J51,$J$51:$J$56,0)</f>
        <v>3</v>
      </c>
    </row>
    <row r="52" spans="1:11">
      <c r="A52" s="4" t="s">
        <v>46</v>
      </c>
      <c r="B52" s="10">
        <f>(('Sacred Heart'!F24^6.5)/(('Sacred Heart'!F24^6.5)+('Sacred Heart'!F25^6.5))*('Sacred Heart'!F35^2)*'Sacred Heart'!F14)</f>
        <v>1.5686957193599527</v>
      </c>
      <c r="C52" s="4">
        <f t="shared" si="9"/>
        <v>46</v>
      </c>
      <c r="E52" s="4"/>
      <c r="F52" s="4" t="s">
        <v>13</v>
      </c>
      <c r="G52" s="10">
        <f t="shared" si="1"/>
        <v>7.0956467856895049</v>
      </c>
      <c r="H52" s="4" t="s">
        <v>10</v>
      </c>
      <c r="I52" s="10">
        <f t="shared" si="2"/>
        <v>5.839041945887101</v>
      </c>
      <c r="J52" s="10">
        <f t="shared" si="10"/>
        <v>6.4673443657883034</v>
      </c>
      <c r="K52">
        <f t="shared" ref="K52:K56" si="11">RANK(J52,$J$51:$J$56,0)</f>
        <v>1</v>
      </c>
    </row>
    <row r="53" spans="1:11">
      <c r="A53" s="4" t="s">
        <v>241</v>
      </c>
      <c r="B53" s="10">
        <f>(('St. Josephs'!F24^6.5)/(('St. Josephs'!F24^6.5)+('St. Josephs'!F25^6.5))*('St. Josephs'!F35^2)*'St. Josephs'!F14)</f>
        <v>0.19045198474269986</v>
      </c>
      <c r="C53" s="4">
        <f t="shared" si="9"/>
        <v>58</v>
      </c>
      <c r="E53" s="4"/>
      <c r="F53" s="4" t="s">
        <v>21</v>
      </c>
      <c r="G53" s="10">
        <f t="shared" si="1"/>
        <v>2.012448263358531</v>
      </c>
      <c r="H53" s="4" t="s">
        <v>8</v>
      </c>
      <c r="I53" s="10">
        <f t="shared" si="2"/>
        <v>0.85107990864478622</v>
      </c>
      <c r="J53" s="10">
        <f t="shared" si="10"/>
        <v>1.4317640860016585</v>
      </c>
      <c r="K53">
        <f t="shared" si="11"/>
        <v>6</v>
      </c>
    </row>
    <row r="54" spans="1:11">
      <c r="A54" s="4" t="s">
        <v>48</v>
      </c>
      <c r="B54" s="10">
        <f>((Siena!F24^6.5)/((Siena!F24^6.5)+(Siena!F25^6.5))*(Siena!F35^2)*Siena!F14)</f>
        <v>5.3152213875604186</v>
      </c>
      <c r="C54" s="4">
        <f t="shared" si="9"/>
        <v>13</v>
      </c>
      <c r="E54" s="4"/>
      <c r="F54" s="4" t="s">
        <v>192</v>
      </c>
      <c r="G54" s="10">
        <f t="shared" si="1"/>
        <v>2.8572813784675417</v>
      </c>
      <c r="H54" s="4" t="s">
        <v>22</v>
      </c>
      <c r="I54" s="10">
        <f t="shared" si="2"/>
        <v>3.5792753181884893</v>
      </c>
      <c r="J54" s="10">
        <f t="shared" si="10"/>
        <v>3.2182783483280155</v>
      </c>
      <c r="K54">
        <f t="shared" si="11"/>
        <v>5</v>
      </c>
    </row>
    <row r="55" spans="1:11">
      <c r="A55" s="12" t="s">
        <v>192</v>
      </c>
      <c r="B55" s="10">
        <f>(('St. Johns'!F24^6.5)/(('St. Johns'!F24^6.5)+('St. Johns'!F25^6.5))*('St. Johns'!F35^2)*'St. Johns'!F14)</f>
        <v>2.8572813784675417</v>
      </c>
      <c r="C55" s="4">
        <f t="shared" si="9"/>
        <v>33</v>
      </c>
      <c r="E55" s="4"/>
      <c r="F55" s="4" t="s">
        <v>27</v>
      </c>
      <c r="G55" s="10">
        <f t="shared" si="1"/>
        <v>4.3392887577306061</v>
      </c>
      <c r="H55" s="4" t="s">
        <v>39</v>
      </c>
      <c r="I55" s="10">
        <f t="shared" si="2"/>
        <v>3.2371927021114932</v>
      </c>
      <c r="J55" s="10">
        <f t="shared" si="10"/>
        <v>3.7882407299210499</v>
      </c>
      <c r="K55">
        <f t="shared" si="11"/>
        <v>4</v>
      </c>
    </row>
    <row r="56" spans="1:11">
      <c r="A56" s="4" t="s">
        <v>49</v>
      </c>
      <c r="B56" s="10">
        <f>(('Stony Brook'!F24^6.5)/(('Stony Brook'!F24^6.5)+('Stony Brook'!F25^6.5))*('Stony Brook'!F35^2)*'Stony Brook'!F14)</f>
        <v>4.3219637942360754</v>
      </c>
      <c r="C56" s="4">
        <f t="shared" si="9"/>
        <v>20</v>
      </c>
      <c r="E56" s="4"/>
      <c r="F56" s="4" t="s">
        <v>44</v>
      </c>
      <c r="G56" s="10">
        <f t="shared" si="1"/>
        <v>4.5015868392355722</v>
      </c>
      <c r="H56" s="4" t="s">
        <v>7</v>
      </c>
      <c r="I56" s="10">
        <f t="shared" si="2"/>
        <v>8.0524332851308955</v>
      </c>
      <c r="J56" s="10">
        <f t="shared" si="10"/>
        <v>6.2770100621832334</v>
      </c>
      <c r="K56">
        <f t="shared" si="11"/>
        <v>2</v>
      </c>
    </row>
    <row r="57" spans="1:11">
      <c r="A57" s="12" t="s">
        <v>51</v>
      </c>
      <c r="B57" s="10">
        <f>((Syracuse!F24^6.5)/((Syracuse!F24^6.5)+(Syracuse!F25^6.5))*(Syracuse!F35^2)*Syracuse!F14)</f>
        <v>3.6526770488517086</v>
      </c>
      <c r="C57" s="4">
        <f t="shared" si="9"/>
        <v>26</v>
      </c>
      <c r="E57" s="4"/>
      <c r="F57" s="4"/>
      <c r="G57" s="10">
        <f t="shared" si="1"/>
        <v>0</v>
      </c>
      <c r="H57" s="4"/>
      <c r="I57" s="10">
        <f t="shared" si="2"/>
        <v>0</v>
      </c>
      <c r="J57" s="10">
        <f t="shared" si="10"/>
        <v>0</v>
      </c>
    </row>
    <row r="58" spans="1:11">
      <c r="A58" s="4" t="s">
        <v>52</v>
      </c>
      <c r="B58" s="10">
        <f>((Towson!F24^6.5)/((Towson!F24^6.5)+(Towson!F25^6.5))*(Towson!F35^2)*Towson!F14)</f>
        <v>3.9924353586483954</v>
      </c>
      <c r="C58" s="4">
        <f t="shared" si="9"/>
        <v>25</v>
      </c>
      <c r="E58" s="87">
        <v>40989</v>
      </c>
      <c r="F58" s="4" t="s">
        <v>19</v>
      </c>
      <c r="G58" s="10">
        <f t="shared" si="1"/>
        <v>6.3403264705543245</v>
      </c>
      <c r="H58" s="4" t="s">
        <v>46</v>
      </c>
      <c r="I58" s="10">
        <f t="shared" si="2"/>
        <v>1.5686957193599527</v>
      </c>
      <c r="J58" s="10">
        <f t="shared" si="10"/>
        <v>3.9545110949571387</v>
      </c>
      <c r="K58">
        <f>RANK(J58,$J$58:$J$63,0)</f>
        <v>2</v>
      </c>
    </row>
    <row r="59" spans="1:11">
      <c r="A59" s="4" t="s">
        <v>53</v>
      </c>
      <c r="B59" s="10">
        <f>((UMBC!F24^6.5)/((UMBC!F24^6.5)+(UMBC!F25^6.5))*(UMBC!F35^2)*UMBC!F14)</f>
        <v>2.446765407713182</v>
      </c>
      <c r="C59" s="4">
        <f t="shared" si="9"/>
        <v>37</v>
      </c>
      <c r="E59" s="4"/>
      <c r="F59" s="4" t="s">
        <v>36</v>
      </c>
      <c r="G59" s="10">
        <f t="shared" si="1"/>
        <v>4.6171726605605929</v>
      </c>
      <c r="H59" s="4" t="s">
        <v>37</v>
      </c>
      <c r="I59" s="10">
        <f t="shared" si="2"/>
        <v>3.413935195122261</v>
      </c>
      <c r="J59" s="10">
        <f t="shared" si="10"/>
        <v>4.0155539278414274</v>
      </c>
      <c r="K59">
        <f t="shared" ref="K59:K63" si="12">RANK(J59,$J$58:$J$63,0)</f>
        <v>1</v>
      </c>
    </row>
    <row r="60" spans="1:11">
      <c r="A60" s="4" t="s">
        <v>54</v>
      </c>
      <c r="B60" s="10">
        <f>((Vermont!F24^6.5)/((Vermont!F24^6.5)+(Vermont!F25^6.5))*(Vermont!F35^2)*Vermont!F14)</f>
        <v>0.74382823969966627</v>
      </c>
      <c r="C60" s="4">
        <f t="shared" si="9"/>
        <v>53</v>
      </c>
      <c r="E60" s="4"/>
      <c r="F60" s="4" t="s">
        <v>11</v>
      </c>
      <c r="G60" s="10">
        <f t="shared" si="1"/>
        <v>2.1174154165647687</v>
      </c>
      <c r="H60" s="4" t="s">
        <v>35</v>
      </c>
      <c r="I60" s="10">
        <f t="shared" si="2"/>
        <v>4.6062424512541673</v>
      </c>
      <c r="J60" s="10">
        <f t="shared" si="10"/>
        <v>3.361828933909468</v>
      </c>
      <c r="K60">
        <f t="shared" si="12"/>
        <v>4</v>
      </c>
    </row>
    <row r="61" spans="1:11">
      <c r="A61" s="12" t="s">
        <v>55</v>
      </c>
      <c r="B61" s="10">
        <f>((Villanova!F24^6.5)/((Villanova!F24^6.5)+(Villanova!F25^6.5))*(Villanova!F35^2)*Villanova!F14)</f>
        <v>4.5384775047830441</v>
      </c>
      <c r="C61" s="4">
        <f t="shared" si="9"/>
        <v>17</v>
      </c>
      <c r="E61" s="4"/>
      <c r="F61" s="4" t="s">
        <v>42</v>
      </c>
      <c r="G61" s="10">
        <f t="shared" si="1"/>
        <v>0.63229678759269192</v>
      </c>
      <c r="H61" s="4" t="s">
        <v>51</v>
      </c>
      <c r="I61" s="10">
        <f t="shared" si="2"/>
        <v>3.6526770488517086</v>
      </c>
      <c r="J61" s="10">
        <f t="shared" ref="J61:J66" si="13">(G61+I61)/2</f>
        <v>2.1424869182222004</v>
      </c>
      <c r="K61">
        <f t="shared" si="12"/>
        <v>5</v>
      </c>
    </row>
    <row r="62" spans="1:11">
      <c r="A62" s="4" t="s">
        <v>56</v>
      </c>
      <c r="B62" s="10">
        <f>((Virginia!F24^6.5)/((Virginia!F24^6.5)+(Virginia!F25^6.5))*(Virginia!F35^2)*Virginia!F14)</f>
        <v>6.9533506242102865</v>
      </c>
      <c r="C62" s="4">
        <f t="shared" si="9"/>
        <v>4</v>
      </c>
      <c r="E62" s="4"/>
      <c r="F62" s="4" t="s">
        <v>18</v>
      </c>
      <c r="G62" s="10">
        <f t="shared" si="1"/>
        <v>2.2999530618650419</v>
      </c>
      <c r="H62" s="4" t="s">
        <v>28</v>
      </c>
      <c r="I62" s="10">
        <f t="shared" si="2"/>
        <v>5.3991658831348666</v>
      </c>
      <c r="J62" s="10">
        <f t="shared" si="13"/>
        <v>3.849559472499954</v>
      </c>
      <c r="K62">
        <f t="shared" si="12"/>
        <v>3</v>
      </c>
    </row>
    <row r="63" spans="1:11">
      <c r="A63" s="4" t="s">
        <v>57</v>
      </c>
      <c r="B63" s="10">
        <f>((VMI!F24^6.5)/((VMI!F24^6.5)+(VMI!F25^6.5))*(VMI!F35^2)*VMI!F14)</f>
        <v>8.2290485880561037E-2</v>
      </c>
      <c r="C63" s="4">
        <f t="shared" si="9"/>
        <v>59</v>
      </c>
      <c r="E63" s="4"/>
      <c r="F63" s="4" t="s">
        <v>188</v>
      </c>
      <c r="G63" s="10">
        <f t="shared" si="1"/>
        <v>1.4909918862733658E-2</v>
      </c>
      <c r="H63" s="4" t="s">
        <v>52</v>
      </c>
      <c r="I63" s="10">
        <f t="shared" si="2"/>
        <v>3.9924353586483954</v>
      </c>
      <c r="J63" s="10">
        <f t="shared" si="13"/>
        <v>2.0036726387555643</v>
      </c>
      <c r="K63">
        <f t="shared" si="12"/>
        <v>6</v>
      </c>
    </row>
    <row r="64" spans="1:11">
      <c r="A64" s="4" t="s">
        <v>58</v>
      </c>
      <c r="B64" s="10">
        <f>((Wagner!F24^6.5)/((Wagner!F24^6.5)+(Wagner!F25^6.5))*(Wagner!F35^2)*Wagner!F14)</f>
        <v>1.5255249366285058E-2</v>
      </c>
      <c r="C64" s="4">
        <f t="shared" si="9"/>
        <v>60</v>
      </c>
      <c r="E64" s="87"/>
      <c r="F64" s="4"/>
      <c r="G64" s="10">
        <f t="shared" si="1"/>
        <v>0</v>
      </c>
      <c r="H64" s="4"/>
      <c r="I64" s="10">
        <f t="shared" si="2"/>
        <v>0</v>
      </c>
      <c r="J64" s="10">
        <f t="shared" si="13"/>
        <v>0</v>
      </c>
    </row>
    <row r="65" spans="1:11">
      <c r="A65" s="4" t="s">
        <v>59</v>
      </c>
      <c r="B65" s="10">
        <f>((Yale!F24^6.5)/((Yale!F24^6.5)+(Yale!F25^6.5))*(Yale!F35^2)*Yale!F14)</f>
        <v>4.3169394544068851</v>
      </c>
      <c r="C65" s="4">
        <f t="shared" si="9"/>
        <v>21</v>
      </c>
      <c r="E65" s="87">
        <v>40992</v>
      </c>
      <c r="F65" s="4" t="s">
        <v>22</v>
      </c>
      <c r="G65" s="10">
        <f t="shared" si="1"/>
        <v>3.5792753181884893</v>
      </c>
      <c r="H65" s="4" t="s">
        <v>15</v>
      </c>
      <c r="I65" s="10">
        <f t="shared" si="2"/>
        <v>2.4669587390827918</v>
      </c>
      <c r="J65" s="10">
        <f t="shared" si="13"/>
        <v>3.0231170286356406</v>
      </c>
      <c r="K65">
        <f>RANK(J65,$J$64:$J$91,0)</f>
        <v>14</v>
      </c>
    </row>
    <row r="66" spans="1:11">
      <c r="E66" s="87"/>
      <c r="F66" s="4" t="s">
        <v>29</v>
      </c>
      <c r="G66" s="10">
        <f t="shared" si="1"/>
        <v>0.43711575555860316</v>
      </c>
      <c r="H66" s="4" t="s">
        <v>8</v>
      </c>
      <c r="I66" s="10">
        <f t="shared" si="2"/>
        <v>0.85107990864478622</v>
      </c>
      <c r="J66" s="10">
        <f t="shared" si="13"/>
        <v>0.64409783210169469</v>
      </c>
      <c r="K66">
        <f t="shared" ref="K66:K91" si="14">RANK(J66,$J$64:$J$91,0)</f>
        <v>27</v>
      </c>
    </row>
    <row r="67" spans="1:11">
      <c r="E67" s="87"/>
      <c r="F67" s="4" t="s">
        <v>1</v>
      </c>
      <c r="G67" s="10">
        <f t="shared" si="1"/>
        <v>1.5257838980104454</v>
      </c>
      <c r="H67" s="4" t="s">
        <v>7</v>
      </c>
      <c r="I67" s="10">
        <f t="shared" si="2"/>
        <v>8.0524332851308955</v>
      </c>
      <c r="J67" s="10">
        <f t="shared" ref="J67:J131" si="15">(G67+I67)/2</f>
        <v>4.7891085915706704</v>
      </c>
      <c r="K67">
        <f t="shared" si="14"/>
        <v>5</v>
      </c>
    </row>
    <row r="68" spans="1:11">
      <c r="E68" s="4"/>
      <c r="F68" s="4" t="s">
        <v>16</v>
      </c>
      <c r="G68" s="10">
        <f t="shared" si="1"/>
        <v>5.1638483687352972</v>
      </c>
      <c r="H68" s="4" t="s">
        <v>18</v>
      </c>
      <c r="I68" s="10">
        <f t="shared" si="2"/>
        <v>2.2999530618650419</v>
      </c>
      <c r="J68" s="10">
        <f t="shared" si="15"/>
        <v>3.7319007153001698</v>
      </c>
      <c r="K68">
        <f t="shared" si="14"/>
        <v>10</v>
      </c>
    </row>
    <row r="69" spans="1:11">
      <c r="E69" s="4"/>
      <c r="F69" s="4" t="s">
        <v>21</v>
      </c>
      <c r="G69" s="10">
        <f t="shared" ref="G69:G132" si="16">IF(F69="Air Force",$B$5,IF(F69="Albany",$B$6,IF(F69="Detroit",$B$19,IF(F69="Binghamton",$B$9,IF(F69="Hartford",$B$24,IF(F69="Stony Brook",$B$56,IF(F69="UMBC",$B$59,IF(F69="Vermont",$B$60,IF(F69="Duke",$B$21,IF(F69="Maryland",$B$36,IF(F69="North Carolina",$B$41,IF(F69="Virginia",$B$62,IF(F69="Georgetown",$B$23,IF(F69="Notre Dame",$B$42,IF(F69="Providence",$B$48,IF(F69="Rutgers",$B$51,IF(F69="St. Johns",$B$55,IF(F69="Syracuse",$B$57,IF(F69="Villanova",$B$61,IF(F69="Drexel",$B$20,IF(F69="Hofstra",$B$27,IF(F69="Penn State",$B$44,IF(F69="Delaware",$B$17,IF(F69="Massachusetts",$B$37,IF(F69="Bellarmine",$B$8,IF(F69="Fairfield",$B$22,IF(F69="Hobart",$B$26,IF(F69="Loyola",$B$33,IF(F69="Ohio State",$B$43,IF(F69="Denver",$B$18,IF(F69="Johns Hopkins",$B$30,IF(F69="Mercer",$B$38,IF(F69="Michigan",$B$46,IF(F69="Brown",$B$10,IF(F69="Cornell",$B$15,IF(F69="Dartmouth",$B$16,IF(F69="Harvard",$B$25,IF(F69="Pennsylvania",$B$45,IF(F69="Princeton",$B$47,IF(F69="Yale",$B$65,IF(F69="Canisius",$B$13,IF(F69="Jacksonville",$B$29,IF(F69="Manhattan",$B$34,IF(F69="Marist",$B$35,IF(F69="Saint Josephs",$B$53,IF(F69="Siena",$B$54,IF(F69="VMI",$B$63,IF(F69="Bryant",$B$11,IF(F69="Mount St. Marys",$B$39,IF(F69="Quinnipiac",$B$49,IF(F69="Robert Morris",$B$50,IF(F69="Sacred Heart",$B$52,IF(F69="Wagner",$B$64,IF(F69="Army",$B$7,IF(F69="Bucknell",$B$12,IF(F69="Colgate",$B$14,IF(F69="Towson",$B$58,IF(F69="Holy Cross",$B$28,IF(F69="Lafayette",$B$31,IF(F69="Lehigh",$B$32,IF(F69="Navy",$B$40,0)))))))))))))))))))))))))))))))))))))))))))))))))))))))))))))</f>
        <v>2.012448263358531</v>
      </c>
      <c r="H69" s="4" t="s">
        <v>17</v>
      </c>
      <c r="I69" s="10">
        <f t="shared" ref="I69:I132" si="17">IF(H69="Air Force",$B$5,IF(H69="Albany",$B$6,IF(H69="Detroit",$B$19,IF(H69="Binghamton",$B$9,IF(H69="Hartford",$B$24,IF(H69="Stony Brook",$B$56,IF(H69="UMBC",$B$59,IF(H69="Vermont",$B$60,IF(H69="Duke",$B$21,IF(H69="Maryland",$B$36,IF(H69="North Carolina",$B$41,IF(H69="Virginia",$B$62,IF(H69="Georgetown",$B$23,IF(H69="Notre Dame",$B$42,IF(H69="Providence",$B$48,IF(H69="Rutgers",$B$51,IF(H69="St. Johns",$B$55,IF(H69="Syracuse",$B$57,IF(H69="Villanova",$B$61,IF(H69="Drexel",$B$20,IF(H69="Hofstra",$B$27,IF(H69="Penn State",$B$44,IF(H69="Delaware",$B$17,IF(H69="Massachusetts",$B$37,IF(H69="Bellarmine",$B$8,IF(H69="Fairfield",$B$22,IF(H69="Hobart",$B$26,IF(H69="Loyola",$B$33,IF(H69="Ohio State",$B$43,IF(H69="Denver",$B$18,IF(H69="Johns Hopkins",$B$30,IF(H69="Mercer",$B$38,IF(H69="Michigan",$B$46,IF(H69="Brown",$B$10,IF(H69="Cornell",$B$15,IF(H69="Dartmouth",$B$16,IF(H69="Harvard",$B$25,IF(H69="Pennsylvania",$B$45,IF(H69="Princeton",$B$47,IF(H69="Yale",$B$65,IF(H69="Canisius",$B$13,IF(H69="Jacksonville",$B$29,IF(H69="Manhattan",$B$34,IF(H69="Marist",$B$35,IF(H69="Saint Josephs",$B$53,IF(H69="Siena",$B$54,IF(H69="VMI",$B$63,IF(H69="Bryant",$B$11,IF(H69="Mount St. Marys",$B$39,IF(H69="Quinnipiac",$B$49,IF(H69="Robert Morris",$B$50,IF(H69="Sacred Heart",$B$52,IF(H69="Wagner",$B$64,IF(H69="Army",$B$7,IF(H69="Bucknell",$B$12,IF(H69="Colgate",$B$14,IF(H69="Towson",$B$58,IF(H69="Holy Cross",$B$28,IF(H69="Lafayette",$B$31,IF(H69="Lehigh",$B$32,IF(H69="Navy",$B$40,0)))))))))))))))))))))))))))))))))))))))))))))))))))))))))))))</f>
        <v>3.0935874501756393</v>
      </c>
      <c r="J69" s="10">
        <f t="shared" si="15"/>
        <v>2.5530178567670854</v>
      </c>
      <c r="K69">
        <f t="shared" si="14"/>
        <v>18</v>
      </c>
    </row>
    <row r="70" spans="1:11">
      <c r="E70" s="4"/>
      <c r="F70" s="4" t="s">
        <v>41</v>
      </c>
      <c r="G70" s="10">
        <f t="shared" si="16"/>
        <v>5.8741185982677111</v>
      </c>
      <c r="H70" s="4" t="s">
        <v>59</v>
      </c>
      <c r="I70" s="10">
        <f t="shared" si="17"/>
        <v>4.3169394544068851</v>
      </c>
      <c r="J70" s="10">
        <f t="shared" si="15"/>
        <v>5.0955290263372977</v>
      </c>
      <c r="K70">
        <f t="shared" si="14"/>
        <v>4</v>
      </c>
    </row>
    <row r="71" spans="1:11">
      <c r="E71" s="4"/>
      <c r="F71" s="4" t="s">
        <v>2</v>
      </c>
      <c r="G71" s="10">
        <f t="shared" si="16"/>
        <v>4.1258972946293584</v>
      </c>
      <c r="H71" s="4" t="s">
        <v>26</v>
      </c>
      <c r="I71" s="10">
        <f t="shared" si="17"/>
        <v>1.5656690351737643</v>
      </c>
      <c r="J71" s="10">
        <f t="shared" si="15"/>
        <v>2.8457831649015612</v>
      </c>
      <c r="K71">
        <f t="shared" si="14"/>
        <v>16</v>
      </c>
    </row>
    <row r="72" spans="1:11">
      <c r="E72" s="4"/>
      <c r="F72" s="4" t="s">
        <v>31</v>
      </c>
      <c r="G72" s="10">
        <f t="shared" si="16"/>
        <v>5.8493563814612433</v>
      </c>
      <c r="H72" s="4" t="s">
        <v>35</v>
      </c>
      <c r="I72" s="10">
        <f t="shared" si="17"/>
        <v>4.6062424512541673</v>
      </c>
      <c r="J72" s="10">
        <f t="shared" si="15"/>
        <v>5.2277994163577048</v>
      </c>
      <c r="K72">
        <f t="shared" si="14"/>
        <v>3</v>
      </c>
    </row>
    <row r="73" spans="1:11">
      <c r="E73" s="87"/>
      <c r="F73" s="4" t="s">
        <v>10</v>
      </c>
      <c r="G73" s="10">
        <f t="shared" si="16"/>
        <v>5.839041945887101</v>
      </c>
      <c r="H73" s="4" t="s">
        <v>38</v>
      </c>
      <c r="I73" s="10">
        <f t="shared" si="17"/>
        <v>2.8633093766729369</v>
      </c>
      <c r="J73" s="10">
        <f t="shared" si="15"/>
        <v>4.3511756612800188</v>
      </c>
      <c r="K73">
        <f t="shared" si="14"/>
        <v>6</v>
      </c>
    </row>
    <row r="74" spans="1:11">
      <c r="E74" s="87"/>
      <c r="F74" s="4" t="s">
        <v>49</v>
      </c>
      <c r="G74" s="10">
        <f t="shared" si="16"/>
        <v>4.3219637942360754</v>
      </c>
      <c r="H74" s="4" t="s">
        <v>6</v>
      </c>
      <c r="I74" s="10">
        <f t="shared" si="17"/>
        <v>4.0467840546398488</v>
      </c>
      <c r="J74" s="10">
        <f t="shared" si="15"/>
        <v>4.1843739244379616</v>
      </c>
      <c r="K74">
        <f t="shared" si="14"/>
        <v>7</v>
      </c>
    </row>
    <row r="75" spans="1:11">
      <c r="E75" s="87"/>
      <c r="F75" s="4" t="s">
        <v>4</v>
      </c>
      <c r="G75" s="10">
        <f t="shared" si="16"/>
        <v>1.2099796955054885</v>
      </c>
      <c r="H75" s="4" t="s">
        <v>43</v>
      </c>
      <c r="I75" s="10">
        <f t="shared" si="17"/>
        <v>0.89401825946981306</v>
      </c>
      <c r="J75" s="10">
        <f t="shared" si="15"/>
        <v>1.0519989774876508</v>
      </c>
      <c r="K75">
        <f t="shared" si="14"/>
        <v>26</v>
      </c>
    </row>
    <row r="76" spans="1:11">
      <c r="E76" s="87"/>
      <c r="F76" s="4" t="s">
        <v>5</v>
      </c>
      <c r="G76" s="10">
        <f t="shared" si="16"/>
        <v>2.0724917377592234</v>
      </c>
      <c r="H76" s="4" t="s">
        <v>54</v>
      </c>
      <c r="I76" s="10">
        <f t="shared" si="17"/>
        <v>0.74382823969966627</v>
      </c>
      <c r="J76" s="10">
        <f t="shared" si="15"/>
        <v>1.4081599887294449</v>
      </c>
      <c r="K76">
        <f t="shared" si="14"/>
        <v>25</v>
      </c>
    </row>
    <row r="77" spans="1:11">
      <c r="E77" s="4"/>
      <c r="F77" s="4" t="s">
        <v>39</v>
      </c>
      <c r="G77" s="10">
        <f t="shared" si="16"/>
        <v>3.2371927021114932</v>
      </c>
      <c r="H77" s="4" t="s">
        <v>241</v>
      </c>
      <c r="I77" s="10">
        <f t="shared" si="17"/>
        <v>0.19045198474269986</v>
      </c>
      <c r="J77" s="10">
        <f t="shared" si="15"/>
        <v>1.7138223434270965</v>
      </c>
      <c r="K77">
        <f t="shared" si="14"/>
        <v>22</v>
      </c>
    </row>
    <row r="78" spans="1:11">
      <c r="E78" s="4"/>
      <c r="F78" s="4" t="s">
        <v>30</v>
      </c>
      <c r="G78" s="10">
        <f t="shared" si="16"/>
        <v>2.7326657098072742</v>
      </c>
      <c r="H78" s="4" t="s">
        <v>14</v>
      </c>
      <c r="I78" s="10">
        <f t="shared" si="17"/>
        <v>1.7558058863665866</v>
      </c>
      <c r="J78" s="10">
        <f t="shared" si="15"/>
        <v>2.2442357980869305</v>
      </c>
      <c r="K78">
        <f t="shared" si="14"/>
        <v>20</v>
      </c>
    </row>
    <row r="79" spans="1:11">
      <c r="E79" s="4"/>
      <c r="F79" s="4" t="s">
        <v>57</v>
      </c>
      <c r="G79" s="10">
        <f t="shared" si="16"/>
        <v>8.2290485880561037E-2</v>
      </c>
      <c r="H79" s="4" t="s">
        <v>24</v>
      </c>
      <c r="I79" s="10">
        <f t="shared" si="17"/>
        <v>2.898380076447586</v>
      </c>
      <c r="J79" s="10">
        <f t="shared" si="15"/>
        <v>1.4903352811640735</v>
      </c>
      <c r="K79">
        <f t="shared" si="14"/>
        <v>23</v>
      </c>
    </row>
    <row r="80" spans="1:11">
      <c r="E80" s="4"/>
      <c r="F80" s="4" t="s">
        <v>23</v>
      </c>
      <c r="G80" s="10">
        <f t="shared" si="16"/>
        <v>0.68947247521259436</v>
      </c>
      <c r="H80" s="4" t="s">
        <v>27</v>
      </c>
      <c r="I80" s="10">
        <f t="shared" si="17"/>
        <v>4.3392887577306061</v>
      </c>
      <c r="J80" s="10">
        <f t="shared" si="15"/>
        <v>2.5143806164716</v>
      </c>
      <c r="K80">
        <f t="shared" si="14"/>
        <v>19</v>
      </c>
    </row>
    <row r="81" spans="5:11">
      <c r="E81" s="4"/>
      <c r="F81" s="4" t="s">
        <v>58</v>
      </c>
      <c r="G81" s="10">
        <f t="shared" si="16"/>
        <v>1.5255249366285058E-2</v>
      </c>
      <c r="H81" s="4" t="s">
        <v>19</v>
      </c>
      <c r="I81" s="10">
        <f t="shared" si="17"/>
        <v>6.3403264705543245</v>
      </c>
      <c r="J81" s="10">
        <f t="shared" si="15"/>
        <v>3.1777908599603046</v>
      </c>
      <c r="K81">
        <f t="shared" si="14"/>
        <v>12</v>
      </c>
    </row>
    <row r="82" spans="5:11">
      <c r="E82" s="4"/>
      <c r="F82" s="4" t="s">
        <v>42</v>
      </c>
      <c r="G82" s="10">
        <f t="shared" si="16"/>
        <v>0.63229678759269192</v>
      </c>
      <c r="H82" s="4" t="s">
        <v>48</v>
      </c>
      <c r="I82" s="10">
        <f t="shared" si="17"/>
        <v>5.3152213875604186</v>
      </c>
      <c r="J82" s="10">
        <f t="shared" si="15"/>
        <v>2.9737590875765552</v>
      </c>
      <c r="K82">
        <f t="shared" si="14"/>
        <v>15</v>
      </c>
    </row>
    <row r="83" spans="5:11">
      <c r="E83" s="4"/>
      <c r="F83" s="4" t="s">
        <v>25</v>
      </c>
      <c r="G83" s="10">
        <f t="shared" si="16"/>
        <v>5.9541875349434017</v>
      </c>
      <c r="H83" s="4" t="s">
        <v>56</v>
      </c>
      <c r="I83" s="10">
        <f t="shared" si="17"/>
        <v>6.9533506242102865</v>
      </c>
      <c r="J83" s="10">
        <f t="shared" si="15"/>
        <v>6.4537690795768441</v>
      </c>
      <c r="K83">
        <f t="shared" si="14"/>
        <v>2</v>
      </c>
    </row>
    <row r="84" spans="5:11">
      <c r="E84" s="4"/>
      <c r="F84" s="4" t="s">
        <v>11</v>
      </c>
      <c r="G84" s="10">
        <f t="shared" si="16"/>
        <v>2.1174154165647687</v>
      </c>
      <c r="H84" s="4" t="s">
        <v>20</v>
      </c>
      <c r="I84" s="10">
        <f t="shared" si="17"/>
        <v>3.9986138331671377</v>
      </c>
      <c r="J84" s="10">
        <f t="shared" si="15"/>
        <v>3.0580146248659532</v>
      </c>
      <c r="K84">
        <f t="shared" si="14"/>
        <v>13</v>
      </c>
    </row>
    <row r="85" spans="5:11">
      <c r="E85" s="4"/>
      <c r="F85" s="4" t="s">
        <v>34</v>
      </c>
      <c r="G85" s="10">
        <f t="shared" si="16"/>
        <v>1.8956211669918532</v>
      </c>
      <c r="H85" s="4" t="s">
        <v>9</v>
      </c>
      <c r="I85" s="10">
        <f t="shared" si="17"/>
        <v>6.0417765118094762</v>
      </c>
      <c r="J85" s="10">
        <f t="shared" si="15"/>
        <v>3.9686988394006648</v>
      </c>
      <c r="K85">
        <f t="shared" si="14"/>
        <v>8</v>
      </c>
    </row>
    <row r="86" spans="5:11">
      <c r="E86" s="4"/>
      <c r="F86" s="4" t="s">
        <v>242</v>
      </c>
      <c r="G86" s="10">
        <f t="shared" si="16"/>
        <v>0.70148388176563103</v>
      </c>
      <c r="H86" s="4" t="s">
        <v>349</v>
      </c>
      <c r="I86" s="10">
        <f t="shared" si="17"/>
        <v>2.2084576521088923</v>
      </c>
      <c r="J86" s="10">
        <f t="shared" si="15"/>
        <v>1.4549707669372616</v>
      </c>
      <c r="K86">
        <f t="shared" si="14"/>
        <v>24</v>
      </c>
    </row>
    <row r="87" spans="5:11">
      <c r="E87" s="4"/>
      <c r="F87" s="4" t="s">
        <v>13</v>
      </c>
      <c r="G87" s="10">
        <f t="shared" si="16"/>
        <v>7.0956467856895049</v>
      </c>
      <c r="H87" s="4" t="s">
        <v>0</v>
      </c>
      <c r="I87" s="10">
        <f t="shared" si="17"/>
        <v>6.6462961138268275</v>
      </c>
      <c r="J87" s="10">
        <f t="shared" si="15"/>
        <v>6.8709714497581658</v>
      </c>
      <c r="K87">
        <f t="shared" si="14"/>
        <v>1</v>
      </c>
    </row>
    <row r="88" spans="5:11">
      <c r="E88" s="4"/>
      <c r="F88" s="4" t="s">
        <v>28</v>
      </c>
      <c r="G88" s="10">
        <f t="shared" si="16"/>
        <v>5.3991658831348666</v>
      </c>
      <c r="H88" s="4" t="s">
        <v>53</v>
      </c>
      <c r="I88" s="10">
        <f t="shared" si="17"/>
        <v>2.446765407713182</v>
      </c>
      <c r="J88" s="10">
        <f t="shared" si="15"/>
        <v>3.922965645424024</v>
      </c>
      <c r="K88">
        <f t="shared" si="14"/>
        <v>9</v>
      </c>
    </row>
    <row r="89" spans="5:11">
      <c r="E89" s="4"/>
      <c r="F89" s="4" t="s">
        <v>192</v>
      </c>
      <c r="G89" s="10">
        <f t="shared" si="16"/>
        <v>2.8572813784675417</v>
      </c>
      <c r="H89" s="4" t="s">
        <v>46</v>
      </c>
      <c r="I89" s="10">
        <f t="shared" si="17"/>
        <v>1.5686957193599527</v>
      </c>
      <c r="J89" s="10">
        <f t="shared" si="15"/>
        <v>2.2129885489137471</v>
      </c>
      <c r="K89">
        <f t="shared" si="14"/>
        <v>21</v>
      </c>
    </row>
    <row r="90" spans="5:11">
      <c r="E90" s="4"/>
      <c r="F90" s="4" t="s">
        <v>3</v>
      </c>
      <c r="G90" s="10">
        <f t="shared" si="16"/>
        <v>1.9066759661020776</v>
      </c>
      <c r="H90" s="4" t="s">
        <v>37</v>
      </c>
      <c r="I90" s="10">
        <f t="shared" si="17"/>
        <v>3.413935195122261</v>
      </c>
      <c r="J90" s="10">
        <f t="shared" si="15"/>
        <v>2.6603055806121692</v>
      </c>
      <c r="K90">
        <f t="shared" si="14"/>
        <v>17</v>
      </c>
    </row>
    <row r="91" spans="5:11">
      <c r="E91" s="4"/>
      <c r="F91" s="4" t="s">
        <v>12</v>
      </c>
      <c r="G91" s="10">
        <f t="shared" si="16"/>
        <v>2.6476432930545482</v>
      </c>
      <c r="H91" s="4" t="s">
        <v>52</v>
      </c>
      <c r="I91" s="10">
        <f t="shared" si="17"/>
        <v>3.9924353586483954</v>
      </c>
      <c r="J91" s="10">
        <f t="shared" si="15"/>
        <v>3.3200393258514715</v>
      </c>
      <c r="K91">
        <f t="shared" si="14"/>
        <v>11</v>
      </c>
    </row>
    <row r="92" spans="5:11">
      <c r="E92" s="4"/>
      <c r="F92" s="4"/>
      <c r="G92" s="10">
        <f t="shared" si="16"/>
        <v>0</v>
      </c>
      <c r="H92" s="4"/>
      <c r="I92" s="10">
        <f t="shared" si="17"/>
        <v>0</v>
      </c>
      <c r="J92" s="10">
        <f t="shared" si="15"/>
        <v>0</v>
      </c>
    </row>
    <row r="93" spans="5:11">
      <c r="E93" s="87">
        <v>40993</v>
      </c>
      <c r="F93" s="4" t="s">
        <v>45</v>
      </c>
      <c r="G93" s="10">
        <f t="shared" si="16"/>
        <v>0.81748547605550215</v>
      </c>
      <c r="H93" s="4" t="s">
        <v>36</v>
      </c>
      <c r="I93" s="10">
        <f t="shared" si="17"/>
        <v>4.6171726605605929</v>
      </c>
      <c r="J93" s="10">
        <f t="shared" si="15"/>
        <v>2.7173290683080475</v>
      </c>
    </row>
    <row r="94" spans="5:11">
      <c r="E94" s="4"/>
      <c r="F94" s="4" t="s">
        <v>55</v>
      </c>
      <c r="G94" s="10">
        <f t="shared" si="16"/>
        <v>4.5384775047830441</v>
      </c>
      <c r="H94" s="4" t="s">
        <v>51</v>
      </c>
      <c r="I94" s="10">
        <f t="shared" si="17"/>
        <v>3.6526770488517086</v>
      </c>
      <c r="J94" s="10">
        <f t="shared" si="15"/>
        <v>4.0955772768173766</v>
      </c>
    </row>
    <row r="95" spans="5:11">
      <c r="E95" s="4"/>
      <c r="F95" s="4"/>
      <c r="G95" s="10">
        <f t="shared" si="16"/>
        <v>0</v>
      </c>
      <c r="H95" s="4"/>
      <c r="I95" s="10">
        <f t="shared" si="17"/>
        <v>0</v>
      </c>
      <c r="J95" s="10">
        <f t="shared" si="15"/>
        <v>0</v>
      </c>
    </row>
    <row r="96" spans="5:11">
      <c r="E96" s="87">
        <v>40995</v>
      </c>
      <c r="F96" s="4" t="s">
        <v>5</v>
      </c>
      <c r="G96" s="10">
        <f t="shared" si="16"/>
        <v>2.0724917377592234</v>
      </c>
      <c r="H96" s="4" t="s">
        <v>16</v>
      </c>
      <c r="I96" s="10">
        <f t="shared" si="17"/>
        <v>5.1638483687352972</v>
      </c>
      <c r="J96" s="10">
        <f t="shared" si="15"/>
        <v>3.61817005324726</v>
      </c>
      <c r="K96">
        <f>RANK(J96,$J$96:$J$101,0)</f>
        <v>4</v>
      </c>
    </row>
    <row r="97" spans="5:11">
      <c r="E97" s="4"/>
      <c r="F97" s="4" t="s">
        <v>0</v>
      </c>
      <c r="G97" s="10">
        <f t="shared" si="16"/>
        <v>6.6462961138268275</v>
      </c>
      <c r="H97" s="4" t="s">
        <v>24</v>
      </c>
      <c r="I97" s="10">
        <f t="shared" si="17"/>
        <v>2.898380076447586</v>
      </c>
      <c r="J97" s="10">
        <f t="shared" si="15"/>
        <v>4.772338095137207</v>
      </c>
      <c r="K97">
        <f t="shared" ref="K97:K101" si="18">RANK(J97,$J$96:$J$101,0)</f>
        <v>3</v>
      </c>
    </row>
    <row r="98" spans="5:11">
      <c r="E98" s="4"/>
      <c r="F98" s="4" t="s">
        <v>6</v>
      </c>
      <c r="G98" s="10">
        <f t="shared" si="16"/>
        <v>4.0467840546398488</v>
      </c>
      <c r="H98" s="4" t="s">
        <v>42</v>
      </c>
      <c r="I98" s="10">
        <f t="shared" si="17"/>
        <v>0.63229678759269192</v>
      </c>
      <c r="J98" s="10">
        <f t="shared" si="15"/>
        <v>2.3395404211162703</v>
      </c>
      <c r="K98">
        <f t="shared" si="18"/>
        <v>6</v>
      </c>
    </row>
    <row r="99" spans="5:11">
      <c r="E99" s="4"/>
      <c r="F99" s="4" t="s">
        <v>20</v>
      </c>
      <c r="G99" s="10">
        <f t="shared" si="16"/>
        <v>3.9986138331671377</v>
      </c>
      <c r="H99" s="4" t="s">
        <v>32</v>
      </c>
      <c r="I99" s="10">
        <f t="shared" si="17"/>
        <v>7.0710400297092768</v>
      </c>
      <c r="J99" s="10">
        <f t="shared" si="15"/>
        <v>5.5348269314382073</v>
      </c>
      <c r="K99">
        <f t="shared" si="18"/>
        <v>2</v>
      </c>
    </row>
    <row r="100" spans="5:11">
      <c r="E100" s="4"/>
      <c r="F100" s="4" t="s">
        <v>7</v>
      </c>
      <c r="G100" s="10">
        <f t="shared" si="16"/>
        <v>8.0524332851308955</v>
      </c>
      <c r="H100" s="4" t="s">
        <v>39</v>
      </c>
      <c r="I100" s="10">
        <f t="shared" si="17"/>
        <v>3.2371927021114932</v>
      </c>
      <c r="J100" s="10">
        <f t="shared" si="15"/>
        <v>5.6448129936211942</v>
      </c>
      <c r="K100">
        <f t="shared" si="18"/>
        <v>1</v>
      </c>
    </row>
    <row r="101" spans="5:11">
      <c r="E101" s="4"/>
      <c r="F101" s="4" t="s">
        <v>8</v>
      </c>
      <c r="G101" s="10">
        <f t="shared" si="16"/>
        <v>0.85107990864478622</v>
      </c>
      <c r="H101" s="4" t="s">
        <v>44</v>
      </c>
      <c r="I101" s="10">
        <f t="shared" si="17"/>
        <v>4.5015868392355722</v>
      </c>
      <c r="J101" s="10">
        <f t="shared" si="15"/>
        <v>2.6763333739401793</v>
      </c>
      <c r="K101">
        <f t="shared" si="18"/>
        <v>5</v>
      </c>
    </row>
    <row r="102" spans="5:11">
      <c r="E102" s="4"/>
      <c r="F102" s="4"/>
      <c r="G102" s="10">
        <f t="shared" si="16"/>
        <v>0</v>
      </c>
      <c r="H102" s="4"/>
      <c r="I102" s="10">
        <f t="shared" si="17"/>
        <v>0</v>
      </c>
      <c r="J102" s="10">
        <f t="shared" si="15"/>
        <v>0</v>
      </c>
    </row>
    <row r="103" spans="5:11">
      <c r="E103" s="87">
        <v>40998</v>
      </c>
      <c r="F103" s="4" t="s">
        <v>27</v>
      </c>
      <c r="G103" s="10">
        <f t="shared" si="16"/>
        <v>4.3392887577306061</v>
      </c>
      <c r="H103" s="4" t="s">
        <v>34</v>
      </c>
      <c r="I103" s="10">
        <f t="shared" si="17"/>
        <v>1.8956211669918532</v>
      </c>
      <c r="J103" s="10">
        <f t="shared" si="15"/>
        <v>3.1174549623612298</v>
      </c>
    </row>
    <row r="104" spans="5:11">
      <c r="E104" s="87"/>
      <c r="F104" s="4"/>
      <c r="G104" s="10">
        <f t="shared" si="16"/>
        <v>0</v>
      </c>
      <c r="H104" s="4"/>
      <c r="I104" s="10">
        <f t="shared" si="17"/>
        <v>0</v>
      </c>
      <c r="J104" s="10">
        <f t="shared" si="15"/>
        <v>0</v>
      </c>
    </row>
    <row r="105" spans="5:11">
      <c r="E105" s="87">
        <v>40999</v>
      </c>
      <c r="F105" s="4" t="s">
        <v>17</v>
      </c>
      <c r="G105" s="10">
        <f t="shared" si="16"/>
        <v>3.0935874501756393</v>
      </c>
      <c r="H105" s="4" t="s">
        <v>3</v>
      </c>
      <c r="I105" s="10">
        <f t="shared" si="17"/>
        <v>1.9066759661020776</v>
      </c>
      <c r="J105" s="10">
        <f t="shared" si="15"/>
        <v>2.5001317081388583</v>
      </c>
      <c r="K105">
        <f>RANK(J105,$J$105:$J$130,0)</f>
        <v>19</v>
      </c>
    </row>
    <row r="106" spans="5:11">
      <c r="E106" s="87"/>
      <c r="F106" s="4" t="s">
        <v>18</v>
      </c>
      <c r="G106" s="10">
        <f t="shared" si="16"/>
        <v>2.2999530618650419</v>
      </c>
      <c r="H106" s="4" t="s">
        <v>26</v>
      </c>
      <c r="I106" s="10">
        <f t="shared" si="17"/>
        <v>1.5656690351737643</v>
      </c>
      <c r="J106" s="10">
        <f t="shared" si="15"/>
        <v>1.9328110485194032</v>
      </c>
      <c r="K106">
        <f t="shared" ref="K106:K130" si="19">RANK(J106,$J$105:$J$130,0)</f>
        <v>21</v>
      </c>
    </row>
    <row r="107" spans="5:11">
      <c r="E107" s="4"/>
      <c r="F107" s="4" t="s">
        <v>9</v>
      </c>
      <c r="G107" s="10">
        <f t="shared" si="16"/>
        <v>6.0417765118094762</v>
      </c>
      <c r="H107" s="4" t="s">
        <v>2</v>
      </c>
      <c r="I107" s="10">
        <f t="shared" si="17"/>
        <v>4.1258972946293584</v>
      </c>
      <c r="J107" s="10">
        <f t="shared" si="15"/>
        <v>5.0838369032194173</v>
      </c>
      <c r="K107">
        <f t="shared" si="19"/>
        <v>2</v>
      </c>
    </row>
    <row r="108" spans="5:11">
      <c r="E108" s="4"/>
      <c r="F108" s="4" t="s">
        <v>56</v>
      </c>
      <c r="G108" s="10">
        <f t="shared" si="16"/>
        <v>6.9533506242102865</v>
      </c>
      <c r="H108" s="4" t="s">
        <v>31</v>
      </c>
      <c r="I108" s="10">
        <f t="shared" si="17"/>
        <v>5.8493563814612433</v>
      </c>
      <c r="J108" s="10">
        <f t="shared" si="15"/>
        <v>6.4013535028357644</v>
      </c>
      <c r="K108">
        <f t="shared" si="19"/>
        <v>1</v>
      </c>
    </row>
    <row r="109" spans="5:11">
      <c r="E109" s="4"/>
      <c r="F109" s="4" t="s">
        <v>14</v>
      </c>
      <c r="G109" s="10">
        <f t="shared" si="16"/>
        <v>1.7558058863665866</v>
      </c>
      <c r="H109" s="4" t="s">
        <v>29</v>
      </c>
      <c r="I109" s="10">
        <f t="shared" si="17"/>
        <v>0.43711575555860316</v>
      </c>
      <c r="J109" s="10">
        <f t="shared" si="15"/>
        <v>1.0964608209625948</v>
      </c>
      <c r="K109">
        <f t="shared" si="19"/>
        <v>24</v>
      </c>
    </row>
    <row r="110" spans="5:11">
      <c r="E110" s="4"/>
      <c r="F110" s="4" t="s">
        <v>54</v>
      </c>
      <c r="G110" s="10">
        <f t="shared" si="16"/>
        <v>0.74382823969966627</v>
      </c>
      <c r="H110" s="4" t="s">
        <v>49</v>
      </c>
      <c r="I110" s="10">
        <f t="shared" si="17"/>
        <v>4.3219637942360754</v>
      </c>
      <c r="J110" s="10">
        <f t="shared" si="15"/>
        <v>2.5328960169678707</v>
      </c>
      <c r="K110">
        <f t="shared" si="19"/>
        <v>18</v>
      </c>
    </row>
    <row r="111" spans="5:11">
      <c r="E111" s="4"/>
      <c r="F111" s="4" t="s">
        <v>4</v>
      </c>
      <c r="G111" s="10">
        <f t="shared" si="16"/>
        <v>1.2099796955054885</v>
      </c>
      <c r="H111" s="4" t="s">
        <v>1</v>
      </c>
      <c r="I111" s="10">
        <f t="shared" si="17"/>
        <v>1.5257838980104454</v>
      </c>
      <c r="J111" s="10">
        <f t="shared" si="15"/>
        <v>1.3678817967579668</v>
      </c>
      <c r="K111">
        <f t="shared" si="19"/>
        <v>23</v>
      </c>
    </row>
    <row r="112" spans="5:11">
      <c r="E112" s="4"/>
      <c r="F112" s="4" t="s">
        <v>55</v>
      </c>
      <c r="G112" s="10">
        <f t="shared" si="16"/>
        <v>4.5384775047830441</v>
      </c>
      <c r="H112" s="4" t="s">
        <v>39</v>
      </c>
      <c r="I112" s="10">
        <f t="shared" si="17"/>
        <v>3.2371927021114932</v>
      </c>
      <c r="J112" s="10">
        <f t="shared" si="15"/>
        <v>3.8878351034472685</v>
      </c>
      <c r="K112">
        <f t="shared" si="19"/>
        <v>10</v>
      </c>
    </row>
    <row r="113" spans="5:11">
      <c r="E113" s="87"/>
      <c r="F113" s="4" t="s">
        <v>241</v>
      </c>
      <c r="G113" s="10">
        <f t="shared" si="16"/>
        <v>0.19045198474269986</v>
      </c>
      <c r="H113" s="4" t="s">
        <v>32</v>
      </c>
      <c r="I113" s="10">
        <f t="shared" si="17"/>
        <v>7.0710400297092768</v>
      </c>
      <c r="J113" s="10">
        <f t="shared" si="15"/>
        <v>3.6307460072259885</v>
      </c>
      <c r="K113">
        <f t="shared" si="19"/>
        <v>12</v>
      </c>
    </row>
    <row r="114" spans="5:11">
      <c r="E114" s="87"/>
      <c r="F114" s="4" t="s">
        <v>37</v>
      </c>
      <c r="G114" s="10">
        <f t="shared" si="16"/>
        <v>3.413935195122261</v>
      </c>
      <c r="H114" s="4" t="s">
        <v>28</v>
      </c>
      <c r="I114" s="10">
        <f t="shared" si="17"/>
        <v>5.3991658831348666</v>
      </c>
      <c r="J114" s="10">
        <f t="shared" si="15"/>
        <v>4.4065505391285633</v>
      </c>
      <c r="K114">
        <f t="shared" si="19"/>
        <v>4</v>
      </c>
    </row>
    <row r="115" spans="5:11">
      <c r="E115" s="87"/>
      <c r="F115" s="4" t="s">
        <v>349</v>
      </c>
      <c r="G115" s="10">
        <f t="shared" si="16"/>
        <v>2.2084576521088923</v>
      </c>
      <c r="H115" s="4" t="s">
        <v>20</v>
      </c>
      <c r="I115" s="10">
        <f t="shared" si="17"/>
        <v>3.9986138331671377</v>
      </c>
      <c r="J115" s="10">
        <f t="shared" si="15"/>
        <v>3.103535742638015</v>
      </c>
      <c r="K115">
        <f t="shared" si="19"/>
        <v>15</v>
      </c>
    </row>
    <row r="116" spans="5:11">
      <c r="E116" s="4"/>
      <c r="F116" s="4" t="s">
        <v>10</v>
      </c>
      <c r="G116" s="10">
        <f t="shared" si="16"/>
        <v>5.839041945887101</v>
      </c>
      <c r="H116" s="4" t="s">
        <v>11</v>
      </c>
      <c r="I116" s="10">
        <f t="shared" si="17"/>
        <v>2.1174154165647687</v>
      </c>
      <c r="J116" s="10">
        <f t="shared" si="15"/>
        <v>3.9782286812259349</v>
      </c>
      <c r="K116">
        <f t="shared" si="19"/>
        <v>8</v>
      </c>
    </row>
    <row r="117" spans="5:11">
      <c r="E117" s="4"/>
      <c r="F117" s="4" t="s">
        <v>38</v>
      </c>
      <c r="G117" s="10">
        <f t="shared" si="16"/>
        <v>2.8633093766729369</v>
      </c>
      <c r="H117" s="4" t="s">
        <v>59</v>
      </c>
      <c r="I117" s="10">
        <f t="shared" si="17"/>
        <v>4.3169394544068851</v>
      </c>
      <c r="J117" s="10">
        <f t="shared" si="15"/>
        <v>3.5901244155399112</v>
      </c>
      <c r="K117">
        <f t="shared" si="19"/>
        <v>13</v>
      </c>
    </row>
    <row r="118" spans="5:11">
      <c r="E118" s="4"/>
      <c r="F118" s="4" t="s">
        <v>24</v>
      </c>
      <c r="G118" s="10">
        <f t="shared" si="16"/>
        <v>2.898380076447586</v>
      </c>
      <c r="H118" s="4" t="s">
        <v>48</v>
      </c>
      <c r="I118" s="10">
        <f t="shared" si="17"/>
        <v>5.3152213875604186</v>
      </c>
      <c r="J118" s="10">
        <f t="shared" si="15"/>
        <v>4.1068007320040021</v>
      </c>
      <c r="K118">
        <f t="shared" si="19"/>
        <v>7</v>
      </c>
    </row>
    <row r="119" spans="5:11">
      <c r="E119" s="4"/>
      <c r="F119" s="4" t="s">
        <v>30</v>
      </c>
      <c r="G119" s="10">
        <f t="shared" si="16"/>
        <v>2.7326657098072742</v>
      </c>
      <c r="H119" s="4" t="s">
        <v>57</v>
      </c>
      <c r="I119" s="10">
        <f t="shared" si="17"/>
        <v>8.2290485880561037E-2</v>
      </c>
      <c r="J119" s="10">
        <f t="shared" si="15"/>
        <v>1.4074780978439176</v>
      </c>
      <c r="K119">
        <f t="shared" si="19"/>
        <v>22</v>
      </c>
    </row>
    <row r="120" spans="5:11">
      <c r="E120" s="4"/>
      <c r="F120" s="4" t="s">
        <v>46</v>
      </c>
      <c r="G120" s="10">
        <f t="shared" si="16"/>
        <v>1.5686957193599527</v>
      </c>
      <c r="H120" s="4" t="s">
        <v>6</v>
      </c>
      <c r="I120" s="10">
        <f t="shared" si="17"/>
        <v>4.0467840546398488</v>
      </c>
      <c r="J120" s="10">
        <f t="shared" si="15"/>
        <v>2.8077398869999008</v>
      </c>
      <c r="K120">
        <f t="shared" si="19"/>
        <v>16</v>
      </c>
    </row>
    <row r="121" spans="5:11">
      <c r="E121" s="4"/>
      <c r="F121" s="4" t="s">
        <v>43</v>
      </c>
      <c r="G121" s="10">
        <f t="shared" si="16"/>
        <v>0.89401825946981306</v>
      </c>
      <c r="H121" s="4" t="s">
        <v>242</v>
      </c>
      <c r="I121" s="10">
        <f t="shared" si="17"/>
        <v>0.70148388176563103</v>
      </c>
      <c r="J121" s="10">
        <f t="shared" si="15"/>
        <v>0.79775107061772199</v>
      </c>
      <c r="K121">
        <f t="shared" si="19"/>
        <v>25</v>
      </c>
    </row>
    <row r="122" spans="5:11">
      <c r="E122" s="4"/>
      <c r="F122" s="4" t="s">
        <v>44</v>
      </c>
      <c r="G122" s="10">
        <f t="shared" si="16"/>
        <v>4.5015868392355722</v>
      </c>
      <c r="H122" s="4" t="s">
        <v>58</v>
      </c>
      <c r="I122" s="10">
        <f t="shared" si="17"/>
        <v>1.5255249366285058E-2</v>
      </c>
      <c r="J122" s="10">
        <f t="shared" si="15"/>
        <v>2.2584210443009285</v>
      </c>
      <c r="K122">
        <f t="shared" si="19"/>
        <v>20</v>
      </c>
    </row>
    <row r="123" spans="5:11">
      <c r="E123" s="4"/>
      <c r="F123" s="4" t="s">
        <v>7</v>
      </c>
      <c r="G123" s="10">
        <f t="shared" si="16"/>
        <v>8.0524332851308955</v>
      </c>
      <c r="H123" s="4" t="s">
        <v>23</v>
      </c>
      <c r="I123" s="10">
        <f t="shared" si="17"/>
        <v>0.68947247521259436</v>
      </c>
      <c r="J123" s="10">
        <f t="shared" si="15"/>
        <v>4.3709528801717452</v>
      </c>
      <c r="K123">
        <f t="shared" si="19"/>
        <v>6</v>
      </c>
    </row>
    <row r="124" spans="5:11">
      <c r="E124" s="4"/>
      <c r="F124" s="4" t="s">
        <v>41</v>
      </c>
      <c r="G124" s="10">
        <f t="shared" si="16"/>
        <v>5.8741185982677111</v>
      </c>
      <c r="H124" s="4" t="s">
        <v>5</v>
      </c>
      <c r="I124" s="10">
        <f t="shared" si="17"/>
        <v>2.0724917377592234</v>
      </c>
      <c r="J124" s="10">
        <f t="shared" si="15"/>
        <v>3.973305168013467</v>
      </c>
      <c r="K124">
        <f t="shared" si="19"/>
        <v>9</v>
      </c>
    </row>
    <row r="125" spans="5:11">
      <c r="E125" s="4"/>
      <c r="F125" s="4" t="s">
        <v>188</v>
      </c>
      <c r="G125" s="10">
        <f t="shared" si="16"/>
        <v>1.4909918862733658E-2</v>
      </c>
      <c r="H125" s="4" t="s">
        <v>0</v>
      </c>
      <c r="I125" s="10">
        <f t="shared" si="17"/>
        <v>6.6462961138268275</v>
      </c>
      <c r="J125" s="10">
        <f t="shared" si="15"/>
        <v>3.3306030163447806</v>
      </c>
      <c r="K125">
        <f t="shared" si="19"/>
        <v>14</v>
      </c>
    </row>
    <row r="126" spans="5:11">
      <c r="E126" s="4"/>
      <c r="F126" s="4" t="s">
        <v>21</v>
      </c>
      <c r="G126" s="10">
        <f t="shared" si="16"/>
        <v>2.012448263358531</v>
      </c>
      <c r="H126" s="4" t="s">
        <v>13</v>
      </c>
      <c r="I126" s="10">
        <f t="shared" si="17"/>
        <v>7.0956467856895049</v>
      </c>
      <c r="J126" s="10">
        <f t="shared" si="15"/>
        <v>4.5540475245240177</v>
      </c>
      <c r="K126">
        <f t="shared" si="19"/>
        <v>3</v>
      </c>
    </row>
    <row r="127" spans="5:11">
      <c r="E127" s="4"/>
      <c r="F127" s="4" t="s">
        <v>19</v>
      </c>
      <c r="G127" s="10">
        <f t="shared" si="16"/>
        <v>6.3403264705543245</v>
      </c>
      <c r="H127" s="4" t="s">
        <v>53</v>
      </c>
      <c r="I127" s="10">
        <f t="shared" si="17"/>
        <v>2.446765407713182</v>
      </c>
      <c r="J127" s="10">
        <f t="shared" si="15"/>
        <v>4.3935459391337535</v>
      </c>
      <c r="K127">
        <f t="shared" si="19"/>
        <v>5</v>
      </c>
    </row>
    <row r="128" spans="5:11">
      <c r="E128" s="4"/>
      <c r="F128" s="4" t="s">
        <v>45</v>
      </c>
      <c r="G128" s="10">
        <f t="shared" si="16"/>
        <v>0.81748547605550215</v>
      </c>
      <c r="H128" s="4" t="s">
        <v>42</v>
      </c>
      <c r="I128" s="10">
        <f t="shared" si="17"/>
        <v>0.63229678759269192</v>
      </c>
      <c r="J128" s="10">
        <f t="shared" si="15"/>
        <v>0.72489113182409703</v>
      </c>
      <c r="K128">
        <f t="shared" si="19"/>
        <v>26</v>
      </c>
    </row>
    <row r="129" spans="5:11">
      <c r="E129" s="4"/>
      <c r="F129" s="4" t="s">
        <v>52</v>
      </c>
      <c r="G129" s="10">
        <f t="shared" si="16"/>
        <v>3.9924353586483954</v>
      </c>
      <c r="H129" s="4" t="s">
        <v>22</v>
      </c>
      <c r="I129" s="10">
        <f t="shared" si="17"/>
        <v>3.5792753181884893</v>
      </c>
      <c r="J129" s="10">
        <f t="shared" si="15"/>
        <v>3.7858553384184424</v>
      </c>
      <c r="K129">
        <f t="shared" si="19"/>
        <v>11</v>
      </c>
    </row>
    <row r="130" spans="5:11">
      <c r="E130" s="4"/>
      <c r="F130" s="4" t="s">
        <v>15</v>
      </c>
      <c r="G130" s="10">
        <f t="shared" si="16"/>
        <v>2.4669587390827918</v>
      </c>
      <c r="H130" s="4" t="s">
        <v>12</v>
      </c>
      <c r="I130" s="10">
        <f t="shared" si="17"/>
        <v>2.6476432930545482</v>
      </c>
      <c r="J130" s="10">
        <f t="shared" si="15"/>
        <v>2.5573010160686698</v>
      </c>
      <c r="K130">
        <f t="shared" si="19"/>
        <v>17</v>
      </c>
    </row>
    <row r="131" spans="5:11">
      <c r="E131" s="4"/>
      <c r="F131" s="4"/>
      <c r="G131" s="10">
        <f t="shared" si="16"/>
        <v>0</v>
      </c>
      <c r="H131" s="4"/>
      <c r="I131" s="10">
        <f t="shared" si="17"/>
        <v>0</v>
      </c>
      <c r="J131" s="10">
        <f t="shared" si="15"/>
        <v>0</v>
      </c>
    </row>
    <row r="132" spans="5:11">
      <c r="E132" s="87">
        <v>41000</v>
      </c>
      <c r="F132" s="4" t="s">
        <v>36</v>
      </c>
      <c r="G132" s="10">
        <f t="shared" si="16"/>
        <v>4.6171726605605929</v>
      </c>
      <c r="H132" s="4" t="s">
        <v>192</v>
      </c>
      <c r="I132" s="10">
        <f t="shared" si="17"/>
        <v>2.8572813784675417</v>
      </c>
      <c r="J132" s="10">
        <f t="shared" ref="J132:J187" si="20">(G132+I132)/2</f>
        <v>3.7372270195140675</v>
      </c>
    </row>
    <row r="133" spans="5:11">
      <c r="E133" s="4"/>
      <c r="F133" s="4" t="s">
        <v>16</v>
      </c>
      <c r="G133" s="10">
        <f t="shared" ref="G133:G196" si="21">IF(F133="Air Force",$B$5,IF(F133="Albany",$B$6,IF(F133="Detroit",$B$19,IF(F133="Binghamton",$B$9,IF(F133="Hartford",$B$24,IF(F133="Stony Brook",$B$56,IF(F133="UMBC",$B$59,IF(F133="Vermont",$B$60,IF(F133="Duke",$B$21,IF(F133="Maryland",$B$36,IF(F133="North Carolina",$B$41,IF(F133="Virginia",$B$62,IF(F133="Georgetown",$B$23,IF(F133="Notre Dame",$B$42,IF(F133="Providence",$B$48,IF(F133="Rutgers",$B$51,IF(F133="St. Johns",$B$55,IF(F133="Syracuse",$B$57,IF(F133="Villanova",$B$61,IF(F133="Drexel",$B$20,IF(F133="Hofstra",$B$27,IF(F133="Penn State",$B$44,IF(F133="Delaware",$B$17,IF(F133="Massachusetts",$B$37,IF(F133="Bellarmine",$B$8,IF(F133="Fairfield",$B$22,IF(F133="Hobart",$B$26,IF(F133="Loyola",$B$33,IF(F133="Ohio State",$B$43,IF(F133="Denver",$B$18,IF(F133="Johns Hopkins",$B$30,IF(F133="Mercer",$B$38,IF(F133="Michigan",$B$46,IF(F133="Brown",$B$10,IF(F133="Cornell",$B$15,IF(F133="Dartmouth",$B$16,IF(F133="Harvard",$B$25,IF(F133="Pennsylvania",$B$45,IF(F133="Princeton",$B$47,IF(F133="Yale",$B$65,IF(F133="Canisius",$B$13,IF(F133="Jacksonville",$B$29,IF(F133="Manhattan",$B$34,IF(F133="Marist",$B$35,IF(F133="Saint Josephs",$B$53,IF(F133="Siena",$B$54,IF(F133="VMI",$B$63,IF(F133="Bryant",$B$11,IF(F133="Mount St. Marys",$B$39,IF(F133="Quinnipiac",$B$49,IF(F133="Robert Morris",$B$50,IF(F133="Sacred Heart",$B$52,IF(F133="Wagner",$B$64,IF(F133="Army",$B$7,IF(F133="Bucknell",$B$12,IF(F133="Colgate",$B$14,IF(F133="Towson",$B$58,IF(F133="Holy Cross",$B$28,IF(F133="Lafayette",$B$31,IF(F133="Lehigh",$B$32,IF(F133="Navy",$B$40,0)))))))))))))))))))))))))))))))))))))))))))))))))))))))))))))</f>
        <v>5.1638483687352972</v>
      </c>
      <c r="H133" s="4" t="s">
        <v>51</v>
      </c>
      <c r="I133" s="10">
        <f t="shared" ref="I133:I196" si="22">IF(H133="Air Force",$B$5,IF(H133="Albany",$B$6,IF(H133="Detroit",$B$19,IF(H133="Binghamton",$B$9,IF(H133="Hartford",$B$24,IF(H133="Stony Brook",$B$56,IF(H133="UMBC",$B$59,IF(H133="Vermont",$B$60,IF(H133="Duke",$B$21,IF(H133="Maryland",$B$36,IF(H133="North Carolina",$B$41,IF(H133="Virginia",$B$62,IF(H133="Georgetown",$B$23,IF(H133="Notre Dame",$B$42,IF(H133="Providence",$B$48,IF(H133="Rutgers",$B$51,IF(H133="St. Johns",$B$55,IF(H133="Syracuse",$B$57,IF(H133="Villanova",$B$61,IF(H133="Drexel",$B$20,IF(H133="Hofstra",$B$27,IF(H133="Penn State",$B$44,IF(H133="Delaware",$B$17,IF(H133="Massachusetts",$B$37,IF(H133="Bellarmine",$B$8,IF(H133="Fairfield",$B$22,IF(H133="Hobart",$B$26,IF(H133="Loyola",$B$33,IF(H133="Ohio State",$B$43,IF(H133="Denver",$B$18,IF(H133="Johns Hopkins",$B$30,IF(H133="Mercer",$B$38,IF(H133="Michigan",$B$46,IF(H133="Brown",$B$10,IF(H133="Cornell",$B$15,IF(H133="Dartmouth",$B$16,IF(H133="Harvard",$B$25,IF(H133="Pennsylvania",$B$45,IF(H133="Princeton",$B$47,IF(H133="Yale",$B$65,IF(H133="Canisius",$B$13,IF(H133="Jacksonville",$B$29,IF(H133="Manhattan",$B$34,IF(H133="Marist",$B$35,IF(H133="Saint Josephs",$B$53,IF(H133="Siena",$B$54,IF(H133="VMI",$B$63,IF(H133="Bryant",$B$11,IF(H133="Mount St. Marys",$B$39,IF(H133="Quinnipiac",$B$49,IF(H133="Robert Morris",$B$50,IF(H133="Sacred Heart",$B$52,IF(H133="Wagner",$B$64,IF(H133="Army",$B$7,IF(H133="Bucknell",$B$12,IF(H133="Colgate",$B$14,IF(H133="Towson",$B$58,IF(H133="Holy Cross",$B$28,IF(H133="Lafayette",$B$31,IF(H133="Lehigh",$B$32,IF(H133="Navy",$B$40,0)))))))))))))))))))))))))))))))))))))))))))))))))))))))))))))</f>
        <v>3.6526770488517086</v>
      </c>
      <c r="J133" s="10">
        <f t="shared" si="20"/>
        <v>4.4082627087935027</v>
      </c>
    </row>
    <row r="134" spans="5:11">
      <c r="E134" s="4"/>
      <c r="F134" s="4" t="s">
        <v>35</v>
      </c>
      <c r="G134" s="10">
        <f t="shared" si="21"/>
        <v>4.6062424512541673</v>
      </c>
      <c r="H134" s="4" t="s">
        <v>25</v>
      </c>
      <c r="I134" s="10">
        <f t="shared" si="22"/>
        <v>5.9541875349434017</v>
      </c>
      <c r="J134" s="10">
        <f t="shared" si="20"/>
        <v>5.2802149930987845</v>
      </c>
    </row>
    <row r="135" spans="5:11">
      <c r="E135" s="4"/>
      <c r="F135" s="4"/>
      <c r="G135" s="10">
        <f t="shared" si="21"/>
        <v>0</v>
      </c>
      <c r="H135" s="4"/>
      <c r="I135" s="10">
        <f t="shared" si="22"/>
        <v>0</v>
      </c>
      <c r="J135" s="10">
        <f t="shared" si="20"/>
        <v>0</v>
      </c>
    </row>
    <row r="136" spans="5:11">
      <c r="E136" s="87">
        <v>41002</v>
      </c>
      <c r="F136" s="4" t="s">
        <v>8</v>
      </c>
      <c r="G136" s="10">
        <f t="shared" si="21"/>
        <v>0.85107990864478622</v>
      </c>
      <c r="H136" s="4" t="s">
        <v>4</v>
      </c>
      <c r="I136" s="10">
        <f t="shared" si="22"/>
        <v>1.2099796955054885</v>
      </c>
      <c r="J136" s="10">
        <f t="shared" si="20"/>
        <v>1.0305298020751374</v>
      </c>
      <c r="K136">
        <f>RANK(J136,$J$136:$J$141,0)</f>
        <v>5</v>
      </c>
    </row>
    <row r="137" spans="5:11">
      <c r="E137" s="4"/>
      <c r="F137" s="4" t="s">
        <v>59</v>
      </c>
      <c r="G137" s="10">
        <f t="shared" si="21"/>
        <v>4.3169394544068851</v>
      </c>
      <c r="H137" s="4" t="s">
        <v>42</v>
      </c>
      <c r="I137" s="10">
        <f t="shared" si="22"/>
        <v>0.63229678759269192</v>
      </c>
      <c r="J137" s="10">
        <f t="shared" si="20"/>
        <v>2.4746181209997884</v>
      </c>
      <c r="K137">
        <f t="shared" ref="K137:K141" si="23">RANK(J137,$J$136:$J$141,0)</f>
        <v>3</v>
      </c>
    </row>
    <row r="138" spans="5:11">
      <c r="E138" s="4"/>
      <c r="F138" s="4" t="s">
        <v>11</v>
      </c>
      <c r="G138" s="10">
        <f t="shared" si="21"/>
        <v>2.1174154165647687</v>
      </c>
      <c r="H138" s="4" t="s">
        <v>22</v>
      </c>
      <c r="I138" s="10">
        <f t="shared" si="22"/>
        <v>3.5792753181884893</v>
      </c>
      <c r="J138" s="10">
        <f t="shared" si="20"/>
        <v>2.8483453673766288</v>
      </c>
      <c r="K138">
        <f t="shared" si="23"/>
        <v>2</v>
      </c>
    </row>
    <row r="139" spans="5:11">
      <c r="E139" s="4"/>
      <c r="F139" s="4" t="s">
        <v>6</v>
      </c>
      <c r="G139" s="10">
        <f t="shared" si="21"/>
        <v>4.0467840546398488</v>
      </c>
      <c r="H139" s="4" t="s">
        <v>5</v>
      </c>
      <c r="I139" s="10">
        <f t="shared" si="22"/>
        <v>2.0724917377592234</v>
      </c>
      <c r="J139" s="10">
        <f t="shared" si="20"/>
        <v>3.0596378961995363</v>
      </c>
      <c r="K139">
        <f t="shared" si="23"/>
        <v>1</v>
      </c>
    </row>
    <row r="140" spans="5:11">
      <c r="E140" s="4"/>
      <c r="F140" s="4" t="s">
        <v>58</v>
      </c>
      <c r="G140" s="10">
        <f t="shared" si="21"/>
        <v>1.5255249366285058E-2</v>
      </c>
      <c r="H140" s="4" t="s">
        <v>29</v>
      </c>
      <c r="I140" s="10">
        <f t="shared" si="22"/>
        <v>0.43711575555860316</v>
      </c>
      <c r="J140" s="10">
        <f t="shared" si="20"/>
        <v>0.22618550246244412</v>
      </c>
      <c r="K140">
        <f t="shared" si="23"/>
        <v>6</v>
      </c>
    </row>
    <row r="141" spans="5:11">
      <c r="E141" s="4"/>
      <c r="F141" s="4" t="s">
        <v>26</v>
      </c>
      <c r="G141" s="10">
        <f t="shared" si="21"/>
        <v>1.5656690351737643</v>
      </c>
      <c r="H141" s="4" t="s">
        <v>30</v>
      </c>
      <c r="I141" s="10">
        <f t="shared" si="22"/>
        <v>2.7326657098072742</v>
      </c>
      <c r="J141" s="10">
        <f t="shared" si="20"/>
        <v>2.1491673724905191</v>
      </c>
      <c r="K141">
        <f t="shared" si="23"/>
        <v>4</v>
      </c>
    </row>
    <row r="142" spans="5:11">
      <c r="E142" s="4"/>
      <c r="F142" s="4"/>
      <c r="G142" s="10">
        <f t="shared" si="21"/>
        <v>0</v>
      </c>
      <c r="H142" s="4"/>
      <c r="I142" s="10">
        <f t="shared" si="22"/>
        <v>0</v>
      </c>
      <c r="J142" s="10">
        <f t="shared" si="20"/>
        <v>0</v>
      </c>
    </row>
    <row r="143" spans="5:11">
      <c r="E143" s="87">
        <v>41003</v>
      </c>
      <c r="F143" s="4" t="s">
        <v>18</v>
      </c>
      <c r="G143" s="10">
        <f t="shared" si="21"/>
        <v>2.2999530618650419</v>
      </c>
      <c r="H143" s="4" t="s">
        <v>55</v>
      </c>
      <c r="I143" s="10">
        <f t="shared" si="22"/>
        <v>4.5384775047830441</v>
      </c>
      <c r="J143" s="10">
        <f t="shared" si="20"/>
        <v>3.4192152833240428</v>
      </c>
    </row>
    <row r="144" spans="5:11">
      <c r="E144" s="87"/>
      <c r="F144" s="4" t="s">
        <v>53</v>
      </c>
      <c r="G144" s="10">
        <f t="shared" si="21"/>
        <v>2.446765407713182</v>
      </c>
      <c r="H144" s="4" t="s">
        <v>52</v>
      </c>
      <c r="I144" s="10">
        <f t="shared" si="22"/>
        <v>3.9924353586483954</v>
      </c>
      <c r="J144" s="10">
        <f t="shared" si="20"/>
        <v>3.2196003831807887</v>
      </c>
    </row>
    <row r="145" spans="5:11">
      <c r="E145" s="4"/>
      <c r="F145" s="4"/>
      <c r="G145" s="10">
        <f t="shared" si="21"/>
        <v>0</v>
      </c>
      <c r="H145" s="4"/>
      <c r="I145" s="10">
        <f t="shared" si="22"/>
        <v>0</v>
      </c>
      <c r="J145" s="10">
        <f t="shared" si="20"/>
        <v>0</v>
      </c>
    </row>
    <row r="146" spans="5:11">
      <c r="E146" s="87">
        <v>41004</v>
      </c>
      <c r="F146" s="4" t="s">
        <v>1</v>
      </c>
      <c r="G146" s="10">
        <f t="shared" si="21"/>
        <v>1.5257838980104454</v>
      </c>
      <c r="H146" s="4" t="s">
        <v>25</v>
      </c>
      <c r="I146" s="10">
        <f t="shared" si="22"/>
        <v>5.9541875349434017</v>
      </c>
      <c r="J146" s="10">
        <f t="shared" si="20"/>
        <v>3.7399857164769235</v>
      </c>
    </row>
    <row r="147" spans="5:11">
      <c r="E147" s="4"/>
      <c r="F147" s="4"/>
      <c r="G147" s="10">
        <f t="shared" si="21"/>
        <v>0</v>
      </c>
      <c r="H147" s="4"/>
      <c r="I147" s="10">
        <f t="shared" si="22"/>
        <v>0</v>
      </c>
      <c r="J147" s="10">
        <f t="shared" si="20"/>
        <v>0</v>
      </c>
    </row>
    <row r="148" spans="5:11">
      <c r="E148" s="87">
        <v>41005</v>
      </c>
      <c r="F148" s="4" t="s">
        <v>34</v>
      </c>
      <c r="G148" s="10">
        <f t="shared" si="21"/>
        <v>1.8956211669918532</v>
      </c>
      <c r="H148" s="4" t="s">
        <v>31</v>
      </c>
      <c r="I148" s="10">
        <f t="shared" si="22"/>
        <v>5.8493563814612433</v>
      </c>
      <c r="J148" s="10">
        <f t="shared" si="20"/>
        <v>3.8724887742265484</v>
      </c>
    </row>
    <row r="149" spans="5:11">
      <c r="E149" s="4"/>
      <c r="F149" s="4" t="s">
        <v>3</v>
      </c>
      <c r="G149" s="10">
        <f t="shared" si="21"/>
        <v>1.9066759661020776</v>
      </c>
      <c r="H149" s="4" t="s">
        <v>13</v>
      </c>
      <c r="I149" s="10">
        <f t="shared" si="22"/>
        <v>7.0956467856895049</v>
      </c>
      <c r="J149" s="10">
        <f t="shared" si="20"/>
        <v>4.5011613758957916</v>
      </c>
    </row>
    <row r="150" spans="5:11">
      <c r="E150" s="87"/>
      <c r="F150" s="4"/>
      <c r="G150" s="10">
        <f t="shared" si="21"/>
        <v>0</v>
      </c>
      <c r="H150" s="4"/>
      <c r="I150" s="10">
        <f t="shared" si="22"/>
        <v>0</v>
      </c>
      <c r="J150" s="10">
        <f t="shared" si="20"/>
        <v>0</v>
      </c>
    </row>
    <row r="151" spans="5:11">
      <c r="E151" s="87">
        <v>41006</v>
      </c>
      <c r="F151" s="4" t="s">
        <v>48</v>
      </c>
      <c r="G151" s="10">
        <f t="shared" si="21"/>
        <v>5.3152213875604186</v>
      </c>
      <c r="H151" s="4" t="s">
        <v>14</v>
      </c>
      <c r="I151" s="10">
        <f t="shared" si="22"/>
        <v>1.7558058863665866</v>
      </c>
      <c r="J151" s="10">
        <f t="shared" si="20"/>
        <v>3.5355136369635027</v>
      </c>
      <c r="K151">
        <f>RANK(J151,$J$151:$J$176)</f>
        <v>9</v>
      </c>
    </row>
    <row r="152" spans="5:11">
      <c r="E152" s="87"/>
      <c r="F152" s="4" t="s">
        <v>37</v>
      </c>
      <c r="G152" s="10">
        <f t="shared" si="21"/>
        <v>3.413935195122261</v>
      </c>
      <c r="H152" s="4" t="s">
        <v>21</v>
      </c>
      <c r="I152" s="10">
        <f t="shared" si="22"/>
        <v>2.012448263358531</v>
      </c>
      <c r="J152" s="10">
        <f t="shared" si="20"/>
        <v>2.7131917292403962</v>
      </c>
      <c r="K152">
        <f t="shared" ref="K152:K176" si="24">RANK(J152,$J$151:$J$176)</f>
        <v>14</v>
      </c>
    </row>
    <row r="153" spans="5:11">
      <c r="E153" s="87"/>
      <c r="F153" s="4" t="s">
        <v>30</v>
      </c>
      <c r="G153" s="10">
        <f t="shared" si="21"/>
        <v>2.7326657098072742</v>
      </c>
      <c r="H153" s="4" t="s">
        <v>16</v>
      </c>
      <c r="I153" s="10">
        <f t="shared" si="22"/>
        <v>5.1638483687352972</v>
      </c>
      <c r="J153" s="10">
        <f t="shared" si="20"/>
        <v>3.9482570392712857</v>
      </c>
      <c r="K153">
        <f t="shared" si="24"/>
        <v>8</v>
      </c>
    </row>
    <row r="154" spans="5:11">
      <c r="E154" s="4"/>
      <c r="F154" s="4" t="s">
        <v>44</v>
      </c>
      <c r="G154" s="10">
        <f t="shared" si="21"/>
        <v>4.5015868392355722</v>
      </c>
      <c r="H154" s="4" t="s">
        <v>46</v>
      </c>
      <c r="I154" s="10">
        <f t="shared" si="22"/>
        <v>1.5686957193599527</v>
      </c>
      <c r="J154" s="10">
        <f t="shared" si="20"/>
        <v>3.0351412792977626</v>
      </c>
      <c r="K154">
        <f t="shared" si="24"/>
        <v>11</v>
      </c>
    </row>
    <row r="155" spans="5:11">
      <c r="E155" s="4"/>
      <c r="F155" s="4" t="s">
        <v>56</v>
      </c>
      <c r="G155" s="10">
        <f t="shared" si="21"/>
        <v>6.9533506242102865</v>
      </c>
      <c r="H155" s="4" t="s">
        <v>35</v>
      </c>
      <c r="I155" s="10">
        <f t="shared" si="22"/>
        <v>4.6062424512541673</v>
      </c>
      <c r="J155" s="10">
        <f t="shared" si="20"/>
        <v>5.7797965377322269</v>
      </c>
      <c r="K155">
        <f t="shared" si="24"/>
        <v>2</v>
      </c>
    </row>
    <row r="156" spans="5:11">
      <c r="E156" s="4"/>
      <c r="F156" s="4" t="s">
        <v>53</v>
      </c>
      <c r="G156" s="10">
        <f t="shared" si="21"/>
        <v>2.446765407713182</v>
      </c>
      <c r="H156" s="4" t="s">
        <v>54</v>
      </c>
      <c r="I156" s="10">
        <f t="shared" si="22"/>
        <v>0.74382823969966627</v>
      </c>
      <c r="J156" s="10">
        <f t="shared" si="20"/>
        <v>1.5952968237064242</v>
      </c>
      <c r="K156">
        <f t="shared" si="24"/>
        <v>23</v>
      </c>
    </row>
    <row r="157" spans="5:11">
      <c r="E157" s="4"/>
      <c r="F157" s="4" t="s">
        <v>41</v>
      </c>
      <c r="G157" s="10">
        <f t="shared" si="21"/>
        <v>5.8741185982677111</v>
      </c>
      <c r="H157" s="4" t="s">
        <v>51</v>
      </c>
      <c r="I157" s="10">
        <f t="shared" si="22"/>
        <v>3.6526770488517086</v>
      </c>
      <c r="J157" s="10">
        <f t="shared" si="20"/>
        <v>4.7633978235597096</v>
      </c>
      <c r="K157">
        <f t="shared" si="24"/>
        <v>6</v>
      </c>
    </row>
    <row r="158" spans="5:11">
      <c r="E158" s="4"/>
      <c r="F158" s="4" t="s">
        <v>192</v>
      </c>
      <c r="G158" s="10">
        <f t="shared" si="21"/>
        <v>2.8572813784675417</v>
      </c>
      <c r="H158" s="4" t="s">
        <v>18</v>
      </c>
      <c r="I158" s="10">
        <f t="shared" si="22"/>
        <v>2.2999530618650419</v>
      </c>
      <c r="J158" s="10">
        <f t="shared" si="20"/>
        <v>2.5786172201662918</v>
      </c>
      <c r="K158">
        <f t="shared" si="24"/>
        <v>17</v>
      </c>
    </row>
    <row r="159" spans="5:11">
      <c r="E159" s="4"/>
      <c r="F159" s="4" t="s">
        <v>55</v>
      </c>
      <c r="G159" s="10">
        <f t="shared" si="21"/>
        <v>4.5384775047830441</v>
      </c>
      <c r="H159" s="4" t="s">
        <v>45</v>
      </c>
      <c r="I159" s="10">
        <f t="shared" si="22"/>
        <v>0.81748547605550215</v>
      </c>
      <c r="J159" s="10">
        <f t="shared" si="20"/>
        <v>2.6779814904192731</v>
      </c>
      <c r="K159">
        <f t="shared" si="24"/>
        <v>15</v>
      </c>
    </row>
    <row r="160" spans="5:11">
      <c r="E160" s="4"/>
      <c r="F160" s="4" t="s">
        <v>241</v>
      </c>
      <c r="G160" s="10">
        <f t="shared" si="21"/>
        <v>0.19045198474269986</v>
      </c>
      <c r="H160" s="4" t="s">
        <v>22</v>
      </c>
      <c r="I160" s="10">
        <f t="shared" si="22"/>
        <v>3.5792753181884893</v>
      </c>
      <c r="J160" s="10">
        <f t="shared" si="20"/>
        <v>1.8848636514655945</v>
      </c>
      <c r="K160">
        <f t="shared" si="24"/>
        <v>21</v>
      </c>
    </row>
    <row r="161" spans="5:11">
      <c r="E161" s="4"/>
      <c r="F161" s="4" t="s">
        <v>52</v>
      </c>
      <c r="G161" s="10">
        <f t="shared" si="21"/>
        <v>3.9924353586483954</v>
      </c>
      <c r="H161" s="4" t="s">
        <v>32</v>
      </c>
      <c r="I161" s="10">
        <f t="shared" si="22"/>
        <v>7.0710400297092768</v>
      </c>
      <c r="J161" s="10">
        <f t="shared" si="20"/>
        <v>5.5317376941788359</v>
      </c>
      <c r="K161">
        <f t="shared" si="24"/>
        <v>3</v>
      </c>
    </row>
    <row r="162" spans="5:11">
      <c r="E162" s="4"/>
      <c r="F162" s="4" t="s">
        <v>12</v>
      </c>
      <c r="G162" s="10">
        <f t="shared" si="21"/>
        <v>2.6476432930545482</v>
      </c>
      <c r="H162" s="4" t="s">
        <v>349</v>
      </c>
      <c r="I162" s="10">
        <f t="shared" si="22"/>
        <v>2.2084576521088923</v>
      </c>
      <c r="J162" s="10">
        <f t="shared" si="20"/>
        <v>2.4280504725817202</v>
      </c>
      <c r="K162">
        <f t="shared" si="24"/>
        <v>19</v>
      </c>
    </row>
    <row r="163" spans="5:11">
      <c r="E163" s="4"/>
      <c r="F163" s="4" t="s">
        <v>39</v>
      </c>
      <c r="G163" s="10">
        <f t="shared" si="21"/>
        <v>3.2371927021114932</v>
      </c>
      <c r="H163" s="4" t="s">
        <v>15</v>
      </c>
      <c r="I163" s="10">
        <f t="shared" si="22"/>
        <v>2.4669587390827918</v>
      </c>
      <c r="J163" s="10">
        <f t="shared" si="20"/>
        <v>2.8520757205971425</v>
      </c>
      <c r="K163">
        <f t="shared" si="24"/>
        <v>12</v>
      </c>
    </row>
    <row r="164" spans="5:11">
      <c r="E164" s="4"/>
      <c r="F164" s="4" t="s">
        <v>28</v>
      </c>
      <c r="G164" s="10">
        <f t="shared" si="21"/>
        <v>5.3991658831348666</v>
      </c>
      <c r="H164" s="4" t="s">
        <v>17</v>
      </c>
      <c r="I164" s="10">
        <f t="shared" si="22"/>
        <v>3.0935874501756393</v>
      </c>
      <c r="J164" s="10">
        <f t="shared" si="20"/>
        <v>4.2463766666552534</v>
      </c>
      <c r="K164">
        <f t="shared" si="24"/>
        <v>7</v>
      </c>
    </row>
    <row r="165" spans="5:11">
      <c r="E165" s="4"/>
      <c r="F165" s="4" t="s">
        <v>20</v>
      </c>
      <c r="G165" s="10">
        <f t="shared" si="21"/>
        <v>3.9986138331671377</v>
      </c>
      <c r="H165" s="4" t="s">
        <v>10</v>
      </c>
      <c r="I165" s="10">
        <f t="shared" si="22"/>
        <v>5.839041945887101</v>
      </c>
      <c r="J165" s="10">
        <f t="shared" si="20"/>
        <v>4.9188278895271189</v>
      </c>
      <c r="K165">
        <f t="shared" si="24"/>
        <v>5</v>
      </c>
    </row>
    <row r="166" spans="5:11">
      <c r="E166" s="4"/>
      <c r="F166" s="4" t="s">
        <v>59</v>
      </c>
      <c r="G166" s="10">
        <f t="shared" si="21"/>
        <v>4.3169394544068851</v>
      </c>
      <c r="H166" s="4" t="s">
        <v>11</v>
      </c>
      <c r="I166" s="10">
        <f t="shared" si="22"/>
        <v>2.1174154165647687</v>
      </c>
      <c r="J166" s="10">
        <f t="shared" si="20"/>
        <v>3.2171774354858269</v>
      </c>
      <c r="K166">
        <f t="shared" si="24"/>
        <v>10</v>
      </c>
    </row>
    <row r="167" spans="5:11">
      <c r="E167" s="4"/>
      <c r="F167" s="4" t="s">
        <v>8</v>
      </c>
      <c r="G167" s="10">
        <f t="shared" si="21"/>
        <v>0.85107990864478622</v>
      </c>
      <c r="H167" s="4" t="s">
        <v>24</v>
      </c>
      <c r="I167" s="10">
        <f t="shared" si="22"/>
        <v>2.898380076447586</v>
      </c>
      <c r="J167" s="10">
        <f t="shared" si="20"/>
        <v>1.874729992546186</v>
      </c>
      <c r="K167">
        <f t="shared" si="24"/>
        <v>22</v>
      </c>
    </row>
    <row r="168" spans="5:11">
      <c r="E168" s="4"/>
      <c r="F168" s="4" t="s">
        <v>57</v>
      </c>
      <c r="G168" s="10">
        <f t="shared" si="21"/>
        <v>8.2290485880561037E-2</v>
      </c>
      <c r="H168" s="4" t="s">
        <v>29</v>
      </c>
      <c r="I168" s="10">
        <f t="shared" si="22"/>
        <v>0.43711575555860316</v>
      </c>
      <c r="J168" s="10">
        <f t="shared" si="20"/>
        <v>0.25970312071958213</v>
      </c>
      <c r="K168">
        <f t="shared" si="24"/>
        <v>26</v>
      </c>
    </row>
    <row r="169" spans="5:11">
      <c r="E169" s="4"/>
      <c r="F169" s="4" t="s">
        <v>242</v>
      </c>
      <c r="G169" s="10">
        <f t="shared" si="21"/>
        <v>0.70148388176563103</v>
      </c>
      <c r="H169" s="4" t="s">
        <v>6</v>
      </c>
      <c r="I169" s="10">
        <f t="shared" si="22"/>
        <v>4.0467840546398488</v>
      </c>
      <c r="J169" s="10">
        <f t="shared" si="20"/>
        <v>2.3741339682027398</v>
      </c>
      <c r="K169">
        <f t="shared" si="24"/>
        <v>20</v>
      </c>
    </row>
    <row r="170" spans="5:11">
      <c r="E170" s="4"/>
      <c r="F170" s="4" t="s">
        <v>58</v>
      </c>
      <c r="G170" s="10">
        <f t="shared" si="21"/>
        <v>1.5255249366285058E-2</v>
      </c>
      <c r="H170" s="4" t="s">
        <v>43</v>
      </c>
      <c r="I170" s="10">
        <f t="shared" si="22"/>
        <v>0.89401825946981306</v>
      </c>
      <c r="J170" s="10">
        <f t="shared" si="20"/>
        <v>0.45463675441804907</v>
      </c>
      <c r="K170">
        <f t="shared" si="24"/>
        <v>25</v>
      </c>
    </row>
    <row r="171" spans="5:11">
      <c r="E171" s="4"/>
      <c r="F171" s="4" t="s">
        <v>2</v>
      </c>
      <c r="G171" s="10">
        <f t="shared" si="21"/>
        <v>4.1258972946293584</v>
      </c>
      <c r="H171" s="4" t="s">
        <v>7</v>
      </c>
      <c r="I171" s="10">
        <f t="shared" si="22"/>
        <v>8.0524332851308955</v>
      </c>
      <c r="J171" s="10">
        <f t="shared" si="20"/>
        <v>6.0891652898801265</v>
      </c>
      <c r="K171">
        <f t="shared" si="24"/>
        <v>1</v>
      </c>
    </row>
    <row r="172" spans="5:11">
      <c r="E172" s="4"/>
      <c r="F172" s="4" t="s">
        <v>42</v>
      </c>
      <c r="G172" s="10">
        <f t="shared" si="21"/>
        <v>0.63229678759269192</v>
      </c>
      <c r="H172" s="4" t="s">
        <v>36</v>
      </c>
      <c r="I172" s="10">
        <f t="shared" si="22"/>
        <v>4.6171726605605929</v>
      </c>
      <c r="J172" s="10">
        <f t="shared" si="20"/>
        <v>2.6247347240766423</v>
      </c>
      <c r="K172">
        <f t="shared" si="24"/>
        <v>16</v>
      </c>
    </row>
    <row r="173" spans="5:11">
      <c r="E173" s="4"/>
      <c r="F173" s="4" t="s">
        <v>27</v>
      </c>
      <c r="G173" s="10">
        <f t="shared" si="21"/>
        <v>4.3392887577306061</v>
      </c>
      <c r="H173" s="4" t="s">
        <v>9</v>
      </c>
      <c r="I173" s="10">
        <f t="shared" si="22"/>
        <v>6.0417765118094762</v>
      </c>
      <c r="J173" s="10">
        <f t="shared" si="20"/>
        <v>5.1905326347700411</v>
      </c>
      <c r="K173">
        <f t="shared" si="24"/>
        <v>4</v>
      </c>
    </row>
    <row r="174" spans="5:11">
      <c r="E174" s="4"/>
      <c r="F174" s="4" t="s">
        <v>26</v>
      </c>
      <c r="G174" s="10">
        <f t="shared" si="21"/>
        <v>1.5656690351737643</v>
      </c>
      <c r="H174" s="4" t="s">
        <v>23</v>
      </c>
      <c r="I174" s="10">
        <f t="shared" si="22"/>
        <v>0.68947247521259436</v>
      </c>
      <c r="J174" s="10">
        <f t="shared" si="20"/>
        <v>1.1275707551931793</v>
      </c>
      <c r="K174">
        <f t="shared" si="24"/>
        <v>24</v>
      </c>
    </row>
    <row r="175" spans="5:11">
      <c r="E175" s="4"/>
      <c r="F175" s="4" t="s">
        <v>5</v>
      </c>
      <c r="G175" s="10">
        <f t="shared" si="21"/>
        <v>2.0724917377592234</v>
      </c>
      <c r="H175" s="4" t="s">
        <v>38</v>
      </c>
      <c r="I175" s="10">
        <f t="shared" si="22"/>
        <v>2.8633093766729369</v>
      </c>
      <c r="J175" s="10">
        <f t="shared" si="20"/>
        <v>2.4679005572160801</v>
      </c>
      <c r="K175">
        <f t="shared" si="24"/>
        <v>18</v>
      </c>
    </row>
    <row r="176" spans="5:11">
      <c r="E176" s="4"/>
      <c r="F176" s="4" t="s">
        <v>49</v>
      </c>
      <c r="G176" s="10">
        <f t="shared" si="21"/>
        <v>4.3219637942360754</v>
      </c>
      <c r="H176" s="4" t="s">
        <v>4</v>
      </c>
      <c r="I176" s="10">
        <f t="shared" si="22"/>
        <v>1.2099796955054885</v>
      </c>
      <c r="J176" s="10">
        <f t="shared" si="20"/>
        <v>2.7659717448707819</v>
      </c>
      <c r="K176">
        <f t="shared" si="24"/>
        <v>13</v>
      </c>
    </row>
    <row r="177" spans="5:13">
      <c r="E177" s="4"/>
      <c r="F177" s="4"/>
      <c r="G177" s="10">
        <f t="shared" si="21"/>
        <v>0</v>
      </c>
      <c r="H177" s="4"/>
      <c r="I177" s="10">
        <f t="shared" si="22"/>
        <v>0</v>
      </c>
      <c r="J177" s="10">
        <f t="shared" si="20"/>
        <v>0</v>
      </c>
    </row>
    <row r="178" spans="5:13" ht="15.75">
      <c r="E178" s="87">
        <v>41007</v>
      </c>
      <c r="F178" s="4" t="s">
        <v>1</v>
      </c>
      <c r="G178" s="10">
        <f t="shared" si="21"/>
        <v>1.5257838980104454</v>
      </c>
      <c r="H178" s="4" t="s">
        <v>19</v>
      </c>
      <c r="I178" s="10">
        <f t="shared" si="22"/>
        <v>6.3403264705543245</v>
      </c>
      <c r="J178" s="10">
        <f t="shared" si="20"/>
        <v>3.9330551842823849</v>
      </c>
      <c r="M178" s="88"/>
    </row>
    <row r="179" spans="5:13" ht="15.75">
      <c r="E179" s="87"/>
      <c r="F179" s="4" t="s">
        <v>3</v>
      </c>
      <c r="G179" s="10">
        <f t="shared" si="21"/>
        <v>1.9066759661020776</v>
      </c>
      <c r="H179" s="4" t="s">
        <v>0</v>
      </c>
      <c r="I179" s="10">
        <f t="shared" si="22"/>
        <v>6.6462961138268275</v>
      </c>
      <c r="J179" s="10">
        <f t="shared" si="20"/>
        <v>4.2764860399644524</v>
      </c>
      <c r="M179" s="88"/>
    </row>
    <row r="180" spans="5:13" ht="15.75">
      <c r="E180" s="87"/>
      <c r="F180" s="4"/>
      <c r="G180" s="10">
        <f t="shared" si="21"/>
        <v>0</v>
      </c>
      <c r="H180" s="4"/>
      <c r="I180" s="10">
        <f t="shared" si="22"/>
        <v>0</v>
      </c>
      <c r="J180" s="10">
        <f t="shared" si="20"/>
        <v>0</v>
      </c>
      <c r="M180" s="88"/>
    </row>
    <row r="181" spans="5:13" ht="15.75">
      <c r="E181" s="87">
        <v>41008</v>
      </c>
      <c r="F181" s="4" t="s">
        <v>188</v>
      </c>
      <c r="G181" s="10">
        <f t="shared" si="21"/>
        <v>1.4909918862733658E-2</v>
      </c>
      <c r="H181" s="4" t="s">
        <v>12</v>
      </c>
      <c r="I181" s="10">
        <f t="shared" si="22"/>
        <v>2.6476432930545482</v>
      </c>
      <c r="J181" s="10">
        <f t="shared" si="20"/>
        <v>1.3312766059586409</v>
      </c>
      <c r="M181" s="88"/>
    </row>
    <row r="182" spans="5:13" ht="15.75">
      <c r="E182" s="87"/>
      <c r="F182" s="4"/>
      <c r="G182" s="10">
        <f t="shared" si="21"/>
        <v>0</v>
      </c>
      <c r="H182" s="4"/>
      <c r="I182" s="10">
        <f t="shared" si="22"/>
        <v>0</v>
      </c>
      <c r="J182" s="10">
        <f t="shared" si="20"/>
        <v>0</v>
      </c>
      <c r="M182" s="88"/>
    </row>
    <row r="183" spans="5:13" ht="15.75">
      <c r="E183" s="87">
        <v>41009</v>
      </c>
      <c r="F183" s="4" t="s">
        <v>51</v>
      </c>
      <c r="G183" s="10">
        <f t="shared" si="21"/>
        <v>3.6526770488517086</v>
      </c>
      <c r="H183" s="4" t="s">
        <v>10</v>
      </c>
      <c r="I183" s="10">
        <f t="shared" si="22"/>
        <v>5.839041945887101</v>
      </c>
      <c r="J183" s="10">
        <f t="shared" si="20"/>
        <v>4.7458594973694046</v>
      </c>
      <c r="M183" s="88"/>
    </row>
    <row r="184" spans="5:13" ht="15.75">
      <c r="E184" s="4"/>
      <c r="F184" s="4" t="s">
        <v>45</v>
      </c>
      <c r="G184" s="10">
        <f t="shared" si="21"/>
        <v>0.81748547605550215</v>
      </c>
      <c r="H184" s="4" t="s">
        <v>41</v>
      </c>
      <c r="I184" s="10">
        <f t="shared" si="22"/>
        <v>5.8741185982677111</v>
      </c>
      <c r="J184" s="10">
        <f t="shared" si="20"/>
        <v>3.3458020371616066</v>
      </c>
      <c r="M184" s="88"/>
    </row>
    <row r="185" spans="5:13" ht="15.75">
      <c r="E185" s="4"/>
      <c r="F185" s="4" t="s">
        <v>38</v>
      </c>
      <c r="G185" s="10">
        <f t="shared" si="21"/>
        <v>2.8633093766729369</v>
      </c>
      <c r="H185" s="4" t="s">
        <v>7</v>
      </c>
      <c r="I185" s="10">
        <f t="shared" si="22"/>
        <v>8.0524332851308955</v>
      </c>
      <c r="J185" s="10">
        <f t="shared" si="20"/>
        <v>5.4578713309019165</v>
      </c>
      <c r="M185" s="88"/>
    </row>
    <row r="186" spans="5:13" ht="15.75">
      <c r="E186" s="4"/>
      <c r="F186" s="4" t="s">
        <v>43</v>
      </c>
      <c r="G186" s="10">
        <f t="shared" si="21"/>
        <v>0.89401825946981306</v>
      </c>
      <c r="H186" s="4" t="s">
        <v>20</v>
      </c>
      <c r="I186" s="10">
        <f t="shared" si="22"/>
        <v>3.9986138331671377</v>
      </c>
      <c r="J186" s="10">
        <f t="shared" si="20"/>
        <v>2.4463160463184752</v>
      </c>
      <c r="M186" s="88"/>
    </row>
    <row r="187" spans="5:13" ht="15.75">
      <c r="E187" s="4"/>
      <c r="F187" s="4" t="s">
        <v>6</v>
      </c>
      <c r="G187" s="10">
        <f t="shared" si="21"/>
        <v>4.0467840546398488</v>
      </c>
      <c r="H187" s="4" t="s">
        <v>23</v>
      </c>
      <c r="I187" s="10">
        <f t="shared" si="22"/>
        <v>0.68947247521259436</v>
      </c>
      <c r="J187" s="10">
        <f t="shared" si="20"/>
        <v>2.3681282649262214</v>
      </c>
      <c r="M187" s="88"/>
    </row>
    <row r="188" spans="5:13" ht="15.75">
      <c r="E188" s="4"/>
      <c r="F188" s="4"/>
      <c r="G188" s="10">
        <f t="shared" si="21"/>
        <v>0</v>
      </c>
      <c r="H188" s="4"/>
      <c r="I188" s="10">
        <f t="shared" si="22"/>
        <v>0</v>
      </c>
      <c r="J188" s="10">
        <f t="shared" ref="J188:J209" si="25">(G188+I188)/2</f>
        <v>0</v>
      </c>
      <c r="M188" s="88"/>
    </row>
    <row r="189" spans="5:13" ht="15.75">
      <c r="E189" s="87">
        <v>41012</v>
      </c>
      <c r="F189" s="4" t="s">
        <v>16</v>
      </c>
      <c r="G189" s="10">
        <f t="shared" si="21"/>
        <v>5.1638483687352972</v>
      </c>
      <c r="H189" s="4" t="s">
        <v>56</v>
      </c>
      <c r="I189" s="10">
        <f t="shared" si="22"/>
        <v>6.9533506242102865</v>
      </c>
      <c r="J189" s="10">
        <f t="shared" si="25"/>
        <v>6.0585994964727918</v>
      </c>
      <c r="M189" s="88"/>
    </row>
    <row r="190" spans="5:13" ht="15.75">
      <c r="E190" s="4"/>
      <c r="F190" s="4" t="s">
        <v>59</v>
      </c>
      <c r="G190" s="10">
        <f t="shared" si="21"/>
        <v>4.3169394544068851</v>
      </c>
      <c r="H190" s="4" t="s">
        <v>5</v>
      </c>
      <c r="I190" s="10">
        <f t="shared" si="22"/>
        <v>2.0724917377592234</v>
      </c>
      <c r="J190" s="10">
        <f t="shared" si="25"/>
        <v>3.1947155960830544</v>
      </c>
      <c r="M190" s="88"/>
    </row>
    <row r="191" spans="5:13" ht="15.75">
      <c r="E191" s="4"/>
      <c r="F191" s="4"/>
      <c r="G191" s="10">
        <f t="shared" si="21"/>
        <v>0</v>
      </c>
      <c r="H191" s="4"/>
      <c r="I191" s="10">
        <f t="shared" si="22"/>
        <v>0</v>
      </c>
      <c r="J191" s="10">
        <f t="shared" si="25"/>
        <v>0</v>
      </c>
      <c r="M191" s="88"/>
    </row>
    <row r="192" spans="5:13" ht="15.75">
      <c r="E192" s="87">
        <v>41013</v>
      </c>
      <c r="F192" s="4" t="s">
        <v>37</v>
      </c>
      <c r="G192" s="10">
        <f t="shared" si="21"/>
        <v>3.413935195122261</v>
      </c>
      <c r="H192" s="4" t="s">
        <v>349</v>
      </c>
      <c r="I192" s="10">
        <f t="shared" si="22"/>
        <v>2.2084576521088923</v>
      </c>
      <c r="J192" s="10">
        <f t="shared" si="25"/>
        <v>2.8111964236155766</v>
      </c>
      <c r="K192">
        <f>RANK(J192,$J$192:$J$218,0)</f>
        <v>16</v>
      </c>
      <c r="M192" s="88"/>
    </row>
    <row r="193" spans="5:13" ht="15.75">
      <c r="E193" s="4"/>
      <c r="F193" s="4" t="s">
        <v>20</v>
      </c>
      <c r="G193" s="10">
        <f t="shared" si="21"/>
        <v>3.9986138331671377</v>
      </c>
      <c r="H193" s="4" t="s">
        <v>38</v>
      </c>
      <c r="I193" s="10">
        <f t="shared" si="22"/>
        <v>2.8633093766729369</v>
      </c>
      <c r="J193" s="10">
        <f t="shared" si="25"/>
        <v>3.4309616049200375</v>
      </c>
      <c r="K193">
        <f t="shared" ref="K193:K218" si="26">RANK(J193,$J$192:$J$218,0)</f>
        <v>12</v>
      </c>
      <c r="M193" s="88"/>
    </row>
    <row r="194" spans="5:13" ht="15.75">
      <c r="E194" s="4"/>
      <c r="F194" s="4" t="s">
        <v>24</v>
      </c>
      <c r="G194" s="10">
        <f t="shared" si="21"/>
        <v>2.898380076447586</v>
      </c>
      <c r="H194" s="4" t="s">
        <v>14</v>
      </c>
      <c r="I194" s="10">
        <f t="shared" si="22"/>
        <v>1.7558058863665866</v>
      </c>
      <c r="J194" s="10">
        <f t="shared" si="25"/>
        <v>2.3270929814070862</v>
      </c>
      <c r="K194">
        <f t="shared" si="26"/>
        <v>19</v>
      </c>
      <c r="M194" s="88"/>
    </row>
    <row r="195" spans="5:13" ht="15.75">
      <c r="E195" s="4"/>
      <c r="F195" s="4" t="s">
        <v>34</v>
      </c>
      <c r="G195" s="10">
        <f t="shared" si="21"/>
        <v>1.8956211669918532</v>
      </c>
      <c r="H195" s="4" t="s">
        <v>2</v>
      </c>
      <c r="I195" s="10">
        <f t="shared" si="22"/>
        <v>4.1258972946293584</v>
      </c>
      <c r="J195" s="10">
        <f t="shared" si="25"/>
        <v>3.0107592308106059</v>
      </c>
      <c r="K195">
        <f t="shared" si="26"/>
        <v>15</v>
      </c>
      <c r="M195" s="88"/>
    </row>
    <row r="196" spans="5:13" ht="15.75">
      <c r="E196" s="4"/>
      <c r="F196" s="4" t="s">
        <v>21</v>
      </c>
      <c r="G196" s="10">
        <f t="shared" si="21"/>
        <v>2.012448263358531</v>
      </c>
      <c r="H196" s="4" t="s">
        <v>3</v>
      </c>
      <c r="I196" s="10">
        <f t="shared" si="22"/>
        <v>1.9066759661020776</v>
      </c>
      <c r="J196" s="10">
        <f t="shared" si="25"/>
        <v>1.9595621147303044</v>
      </c>
      <c r="K196">
        <f t="shared" si="26"/>
        <v>21</v>
      </c>
      <c r="M196" s="88"/>
    </row>
    <row r="197" spans="5:13" ht="15.75">
      <c r="E197" s="4"/>
      <c r="F197" s="4" t="s">
        <v>241</v>
      </c>
      <c r="G197" s="10">
        <f t="shared" ref="G197:G218" si="27">IF(F197="Air Force",$B$5,IF(F197="Albany",$B$6,IF(F197="Detroit",$B$19,IF(F197="Binghamton",$B$9,IF(F197="Hartford",$B$24,IF(F197="Stony Brook",$B$56,IF(F197="UMBC",$B$59,IF(F197="Vermont",$B$60,IF(F197="Duke",$B$21,IF(F197="Maryland",$B$36,IF(F197="North Carolina",$B$41,IF(F197="Virginia",$B$62,IF(F197="Georgetown",$B$23,IF(F197="Notre Dame",$B$42,IF(F197="Providence",$B$48,IF(F197="Rutgers",$B$51,IF(F197="St. Johns",$B$55,IF(F197="Syracuse",$B$57,IF(F197="Villanova",$B$61,IF(F197="Drexel",$B$20,IF(F197="Hofstra",$B$27,IF(F197="Penn State",$B$44,IF(F197="Delaware",$B$17,IF(F197="Massachusetts",$B$37,IF(F197="Bellarmine",$B$8,IF(F197="Fairfield",$B$22,IF(F197="Hobart",$B$26,IF(F197="Loyola",$B$33,IF(F197="Ohio State",$B$43,IF(F197="Denver",$B$18,IF(F197="Johns Hopkins",$B$30,IF(F197="Mercer",$B$38,IF(F197="Michigan",$B$46,IF(F197="Brown",$B$10,IF(F197="Cornell",$B$15,IF(F197="Dartmouth",$B$16,IF(F197="Harvard",$B$25,IF(F197="Pennsylvania",$B$45,IF(F197="Princeton",$B$47,IF(F197="Yale",$B$65,IF(F197="Canisius",$B$13,IF(F197="Jacksonville",$B$29,IF(F197="Manhattan",$B$34,IF(F197="Marist",$B$35,IF(F197="Saint Josephs",$B$53,IF(F197="Siena",$B$54,IF(F197="VMI",$B$63,IF(F197="Bryant",$B$11,IF(F197="Mount St. Marys",$B$39,IF(F197="Quinnipiac",$B$49,IF(F197="Robert Morris",$B$50,IF(F197="Sacred Heart",$B$52,IF(F197="Wagner",$B$64,IF(F197="Army",$B$7,IF(F197="Bucknell",$B$12,IF(F197="Colgate",$B$14,IF(F197="Towson",$B$58,IF(F197="Holy Cross",$B$28,IF(F197="Lafayette",$B$31,IF(F197="Lehigh",$B$32,IF(F197="Navy",$B$40,0)))))))))))))))))))))))))))))))))))))))))))))))))))))))))))))</f>
        <v>0.19045198474269986</v>
      </c>
      <c r="H197" s="4" t="s">
        <v>12</v>
      </c>
      <c r="I197" s="10">
        <f t="shared" ref="I197:I218" si="28">IF(H197="Air Force",$B$5,IF(H197="Albany",$B$6,IF(H197="Detroit",$B$19,IF(H197="Binghamton",$B$9,IF(H197="Hartford",$B$24,IF(H197="Stony Brook",$B$56,IF(H197="UMBC",$B$59,IF(H197="Vermont",$B$60,IF(H197="Duke",$B$21,IF(H197="Maryland",$B$36,IF(H197="North Carolina",$B$41,IF(H197="Virginia",$B$62,IF(H197="Georgetown",$B$23,IF(H197="Notre Dame",$B$42,IF(H197="Providence",$B$48,IF(H197="Rutgers",$B$51,IF(H197="St. Johns",$B$55,IF(H197="Syracuse",$B$57,IF(H197="Villanova",$B$61,IF(H197="Drexel",$B$20,IF(H197="Hofstra",$B$27,IF(H197="Penn State",$B$44,IF(H197="Delaware",$B$17,IF(H197="Massachusetts",$B$37,IF(H197="Bellarmine",$B$8,IF(H197="Fairfield",$B$22,IF(H197="Hobart",$B$26,IF(H197="Loyola",$B$33,IF(H197="Ohio State",$B$43,IF(H197="Denver",$B$18,IF(H197="Johns Hopkins",$B$30,IF(H197="Mercer",$B$38,IF(H197="Michigan",$B$46,IF(H197="Brown",$B$10,IF(H197="Cornell",$B$15,IF(H197="Dartmouth",$B$16,IF(H197="Harvard",$B$25,IF(H197="Pennsylvania",$B$45,IF(H197="Princeton",$B$47,IF(H197="Yale",$B$65,IF(H197="Canisius",$B$13,IF(H197="Jacksonville",$B$29,IF(H197="Manhattan",$B$34,IF(H197="Marist",$B$35,IF(H197="Saint Josephs",$B$53,IF(H197="Siena",$B$54,IF(H197="VMI",$B$63,IF(H197="Bryant",$B$11,IF(H197="Mount St. Marys",$B$39,IF(H197="Quinnipiac",$B$49,IF(H197="Robert Morris",$B$50,IF(H197="Sacred Heart",$B$52,IF(H197="Wagner",$B$64,IF(H197="Army",$B$7,IF(H197="Bucknell",$B$12,IF(H197="Colgate",$B$14,IF(H197="Towson",$B$58,IF(H197="Holy Cross",$B$28,IF(H197="Lafayette",$B$31,IF(H197="Lehigh",$B$32,IF(H197="Navy",$B$40,0)))))))))))))))))))))))))))))))))))))))))))))))))))))))))))))</f>
        <v>2.6476432930545482</v>
      </c>
      <c r="J197" s="10">
        <f t="shared" si="25"/>
        <v>1.419047638898624</v>
      </c>
      <c r="K197">
        <f t="shared" si="26"/>
        <v>23</v>
      </c>
      <c r="M197" s="88"/>
    </row>
    <row r="198" spans="5:13" ht="15.75">
      <c r="E198" s="4"/>
      <c r="F198" s="4" t="s">
        <v>11</v>
      </c>
      <c r="G198" s="10">
        <f t="shared" si="27"/>
        <v>2.1174154165647687</v>
      </c>
      <c r="H198" s="4" t="s">
        <v>41</v>
      </c>
      <c r="I198" s="10">
        <f t="shared" si="28"/>
        <v>5.8741185982677111</v>
      </c>
      <c r="J198" s="10">
        <f t="shared" si="25"/>
        <v>3.9957670074162399</v>
      </c>
      <c r="K198">
        <f t="shared" si="26"/>
        <v>7</v>
      </c>
      <c r="M198" s="88"/>
    </row>
    <row r="199" spans="5:13" ht="15.75">
      <c r="E199" s="4"/>
      <c r="F199" s="4" t="s">
        <v>6</v>
      </c>
      <c r="G199" s="10">
        <f t="shared" si="27"/>
        <v>4.0467840546398488</v>
      </c>
      <c r="H199" s="4" t="s">
        <v>43</v>
      </c>
      <c r="I199" s="10">
        <f t="shared" si="28"/>
        <v>0.89401825946981306</v>
      </c>
      <c r="J199" s="10">
        <f t="shared" si="25"/>
        <v>2.4704011570548308</v>
      </c>
      <c r="K199">
        <f t="shared" si="26"/>
        <v>18</v>
      </c>
      <c r="M199" s="88"/>
    </row>
    <row r="200" spans="5:13" ht="15.75">
      <c r="E200" s="4"/>
      <c r="F200" s="4" t="s">
        <v>46</v>
      </c>
      <c r="G200" s="10">
        <f t="shared" si="27"/>
        <v>1.5686957193599527</v>
      </c>
      <c r="H200" s="4" t="s">
        <v>58</v>
      </c>
      <c r="I200" s="10">
        <f t="shared" si="28"/>
        <v>1.5255249366285058E-2</v>
      </c>
      <c r="J200" s="10">
        <f t="shared" si="25"/>
        <v>0.79197548436311882</v>
      </c>
      <c r="K200">
        <f t="shared" si="26"/>
        <v>25</v>
      </c>
      <c r="M200" s="88"/>
    </row>
    <row r="201" spans="5:13" ht="15.75">
      <c r="E201" s="4"/>
      <c r="F201" s="4" t="s">
        <v>26</v>
      </c>
      <c r="G201" s="10">
        <f t="shared" si="27"/>
        <v>1.5656690351737643</v>
      </c>
      <c r="H201" s="4" t="s">
        <v>9</v>
      </c>
      <c r="I201" s="10">
        <f t="shared" si="28"/>
        <v>6.0417765118094762</v>
      </c>
      <c r="J201" s="10">
        <f t="shared" si="25"/>
        <v>3.8037227734916201</v>
      </c>
      <c r="K201">
        <f t="shared" si="26"/>
        <v>8</v>
      </c>
      <c r="M201" s="88"/>
    </row>
    <row r="202" spans="5:13" ht="15.75">
      <c r="E202" s="4"/>
      <c r="F202" s="4" t="s">
        <v>22</v>
      </c>
      <c r="G202" s="10">
        <f t="shared" si="27"/>
        <v>3.5792753181884893</v>
      </c>
      <c r="H202" s="4" t="s">
        <v>35</v>
      </c>
      <c r="I202" s="10">
        <f t="shared" si="28"/>
        <v>4.6062424512541673</v>
      </c>
      <c r="J202" s="10">
        <f t="shared" si="25"/>
        <v>4.0927588847213281</v>
      </c>
      <c r="K202">
        <f t="shared" si="26"/>
        <v>6</v>
      </c>
      <c r="M202" s="88"/>
    </row>
    <row r="203" spans="5:13" ht="15.75">
      <c r="E203" s="4"/>
      <c r="F203" s="4" t="s">
        <v>32</v>
      </c>
      <c r="G203" s="10">
        <f t="shared" si="27"/>
        <v>7.0710400297092768</v>
      </c>
      <c r="H203" s="4" t="s">
        <v>15</v>
      </c>
      <c r="I203" s="10">
        <f t="shared" si="28"/>
        <v>2.4669587390827918</v>
      </c>
      <c r="J203" s="10">
        <f t="shared" si="25"/>
        <v>4.7689993843960341</v>
      </c>
      <c r="K203">
        <f t="shared" si="26"/>
        <v>5</v>
      </c>
      <c r="M203" s="88"/>
    </row>
    <row r="204" spans="5:13" ht="15.75">
      <c r="E204" s="4"/>
      <c r="F204" s="4" t="s">
        <v>188</v>
      </c>
      <c r="G204" s="10">
        <f t="shared" si="27"/>
        <v>1.4909918862733658E-2</v>
      </c>
      <c r="H204" s="4" t="s">
        <v>57</v>
      </c>
      <c r="I204" s="10">
        <f t="shared" si="28"/>
        <v>8.2290485880561037E-2</v>
      </c>
      <c r="J204" s="10">
        <f t="shared" si="25"/>
        <v>4.8600202371647347E-2</v>
      </c>
      <c r="K204">
        <f t="shared" si="26"/>
        <v>27</v>
      </c>
      <c r="M204" s="88"/>
    </row>
    <row r="205" spans="5:13" ht="15.75">
      <c r="E205" s="4"/>
      <c r="F205" s="4" t="s">
        <v>17</v>
      </c>
      <c r="G205" s="10">
        <f t="shared" si="27"/>
        <v>3.0935874501756393</v>
      </c>
      <c r="H205" s="4" t="s">
        <v>0</v>
      </c>
      <c r="I205" s="10">
        <f t="shared" si="28"/>
        <v>6.6462961138268275</v>
      </c>
      <c r="J205" s="10">
        <f t="shared" si="25"/>
        <v>4.8699417820012334</v>
      </c>
      <c r="K205">
        <f t="shared" si="26"/>
        <v>4</v>
      </c>
      <c r="M205" s="88"/>
    </row>
    <row r="206" spans="5:13" ht="15.75">
      <c r="E206" s="4"/>
      <c r="F206" s="4" t="s">
        <v>8</v>
      </c>
      <c r="G206" s="10">
        <f t="shared" si="27"/>
        <v>0.85107990864478622</v>
      </c>
      <c r="H206" s="4" t="s">
        <v>48</v>
      </c>
      <c r="I206" s="10">
        <f t="shared" si="28"/>
        <v>5.3152213875604186</v>
      </c>
      <c r="J206" s="10">
        <f t="shared" si="25"/>
        <v>3.0831506481026025</v>
      </c>
      <c r="K206">
        <f t="shared" si="26"/>
        <v>14</v>
      </c>
      <c r="M206" s="88"/>
    </row>
    <row r="207" spans="5:13" ht="15.75">
      <c r="E207" s="87"/>
      <c r="F207" s="4" t="s">
        <v>242</v>
      </c>
      <c r="G207" s="10">
        <f t="shared" si="27"/>
        <v>0.70148388176563103</v>
      </c>
      <c r="H207" s="4" t="s">
        <v>44</v>
      </c>
      <c r="I207" s="10">
        <f t="shared" si="28"/>
        <v>4.5015868392355722</v>
      </c>
      <c r="J207" s="10">
        <f t="shared" si="25"/>
        <v>2.6015353605006015</v>
      </c>
      <c r="K207">
        <f t="shared" si="26"/>
        <v>17</v>
      </c>
      <c r="M207" s="88"/>
    </row>
    <row r="208" spans="5:13" ht="15.75">
      <c r="E208" s="4"/>
      <c r="F208" s="4" t="s">
        <v>31</v>
      </c>
      <c r="G208" s="10">
        <f t="shared" si="27"/>
        <v>5.8493563814612433</v>
      </c>
      <c r="H208" s="4" t="s">
        <v>25</v>
      </c>
      <c r="I208" s="10">
        <f t="shared" si="28"/>
        <v>5.9541875349434017</v>
      </c>
      <c r="J208" s="10">
        <f t="shared" si="25"/>
        <v>5.9017719582023229</v>
      </c>
      <c r="K208">
        <f t="shared" si="26"/>
        <v>3</v>
      </c>
      <c r="M208" s="89"/>
    </row>
    <row r="209" spans="5:11">
      <c r="E209" s="87"/>
      <c r="F209" s="4" t="s">
        <v>7</v>
      </c>
      <c r="G209" s="10">
        <f t="shared" si="27"/>
        <v>8.0524332851308955</v>
      </c>
      <c r="H209" s="4" t="s">
        <v>27</v>
      </c>
      <c r="I209" s="10">
        <f t="shared" si="28"/>
        <v>4.3392887577306061</v>
      </c>
      <c r="J209" s="10">
        <f t="shared" si="25"/>
        <v>6.1958610214307512</v>
      </c>
      <c r="K209">
        <f t="shared" si="26"/>
        <v>2</v>
      </c>
    </row>
    <row r="210" spans="5:11">
      <c r="E210" s="87"/>
      <c r="F210" s="4" t="s">
        <v>29</v>
      </c>
      <c r="G210" s="10">
        <f t="shared" si="27"/>
        <v>0.43711575555860316</v>
      </c>
      <c r="H210" s="4" t="s">
        <v>30</v>
      </c>
      <c r="I210" s="10">
        <f t="shared" si="28"/>
        <v>2.7326657098072742</v>
      </c>
      <c r="J210" s="10">
        <f>(G210+I210)/2</f>
        <v>1.5848907326829387</v>
      </c>
      <c r="K210">
        <f t="shared" si="26"/>
        <v>22</v>
      </c>
    </row>
    <row r="211" spans="5:11">
      <c r="E211" s="87"/>
      <c r="F211" s="4" t="s">
        <v>49</v>
      </c>
      <c r="G211" s="10">
        <f t="shared" si="27"/>
        <v>4.3219637942360754</v>
      </c>
      <c r="H211" s="4" t="s">
        <v>53</v>
      </c>
      <c r="I211" s="10">
        <f t="shared" si="28"/>
        <v>2.446765407713182</v>
      </c>
      <c r="J211" s="10">
        <f>(G211+I211)/2</f>
        <v>3.3843646009746289</v>
      </c>
      <c r="K211">
        <f t="shared" si="26"/>
        <v>13</v>
      </c>
    </row>
    <row r="212" spans="5:11">
      <c r="E212" s="87"/>
      <c r="F212" s="4" t="s">
        <v>4</v>
      </c>
      <c r="G212" s="10">
        <f t="shared" si="27"/>
        <v>1.2099796955054885</v>
      </c>
      <c r="H212" s="4" t="s">
        <v>19</v>
      </c>
      <c r="I212" s="10">
        <f t="shared" si="28"/>
        <v>6.3403264705543245</v>
      </c>
      <c r="J212" s="10">
        <f>(G212+I212)/2</f>
        <v>3.7751530830299065</v>
      </c>
      <c r="K212">
        <f t="shared" si="26"/>
        <v>9</v>
      </c>
    </row>
    <row r="213" spans="5:11">
      <c r="E213" s="87"/>
      <c r="F213" s="4" t="s">
        <v>54</v>
      </c>
      <c r="G213" s="10">
        <f t="shared" si="27"/>
        <v>0.74382823969966627</v>
      </c>
      <c r="H213" s="4" t="s">
        <v>1</v>
      </c>
      <c r="I213" s="10">
        <f t="shared" si="28"/>
        <v>1.5257838980104454</v>
      </c>
      <c r="J213" s="10">
        <f>(G213+I213)/2</f>
        <v>1.1348060688550559</v>
      </c>
      <c r="K213">
        <f t="shared" si="26"/>
        <v>24</v>
      </c>
    </row>
    <row r="214" spans="5:11">
      <c r="E214" s="87"/>
      <c r="F214" s="4" t="s">
        <v>51</v>
      </c>
      <c r="G214" s="10">
        <f t="shared" si="27"/>
        <v>3.6526770488517086</v>
      </c>
      <c r="H214" s="4" t="s">
        <v>45</v>
      </c>
      <c r="I214" s="10">
        <f t="shared" si="28"/>
        <v>0.81748547605550215</v>
      </c>
      <c r="J214" s="10">
        <f t="shared" ref="J214:J218" si="29">(G214+I214)/2</f>
        <v>2.2350812624536056</v>
      </c>
      <c r="K214">
        <f t="shared" si="26"/>
        <v>20</v>
      </c>
    </row>
    <row r="215" spans="5:11">
      <c r="E215" s="87"/>
      <c r="F215" s="4" t="s">
        <v>192</v>
      </c>
      <c r="G215" s="10">
        <f t="shared" si="27"/>
        <v>2.8572813784675417</v>
      </c>
      <c r="H215" s="4" t="s">
        <v>55</v>
      </c>
      <c r="I215" s="10">
        <f t="shared" si="28"/>
        <v>4.5384775047830441</v>
      </c>
      <c r="J215" s="10">
        <f t="shared" si="29"/>
        <v>3.6978794416252931</v>
      </c>
      <c r="K215">
        <f t="shared" si="26"/>
        <v>10</v>
      </c>
    </row>
    <row r="216" spans="5:11">
      <c r="E216" s="4"/>
      <c r="F216" s="12" t="s">
        <v>23</v>
      </c>
      <c r="G216" s="13">
        <f t="shared" si="27"/>
        <v>0.68947247521259436</v>
      </c>
      <c r="H216" s="12" t="s">
        <v>42</v>
      </c>
      <c r="I216" s="13">
        <f t="shared" si="28"/>
        <v>0.63229678759269192</v>
      </c>
      <c r="J216" s="13">
        <f t="shared" si="29"/>
        <v>0.66088463140264309</v>
      </c>
      <c r="K216">
        <f t="shared" si="26"/>
        <v>26</v>
      </c>
    </row>
    <row r="217" spans="5:11">
      <c r="E217" s="4"/>
      <c r="F217" s="12" t="s">
        <v>39</v>
      </c>
      <c r="G217" s="13">
        <f t="shared" si="27"/>
        <v>3.2371927021114932</v>
      </c>
      <c r="H217" s="12" t="s">
        <v>52</v>
      </c>
      <c r="I217" s="13">
        <f t="shared" si="28"/>
        <v>3.9924353586483954</v>
      </c>
      <c r="J217" s="13">
        <f t="shared" si="29"/>
        <v>3.6148140303799443</v>
      </c>
      <c r="K217">
        <f t="shared" si="26"/>
        <v>11</v>
      </c>
    </row>
    <row r="218" spans="5:11">
      <c r="E218" s="4"/>
      <c r="F218" s="12" t="s">
        <v>28</v>
      </c>
      <c r="G218" s="13">
        <f t="shared" si="27"/>
        <v>5.3991658831348666</v>
      </c>
      <c r="H218" s="12" t="s">
        <v>13</v>
      </c>
      <c r="I218" s="13">
        <f t="shared" si="28"/>
        <v>7.0956467856895049</v>
      </c>
      <c r="J218" s="13">
        <f t="shared" si="29"/>
        <v>6.2474063344121857</v>
      </c>
      <c r="K218">
        <f t="shared" si="26"/>
        <v>1</v>
      </c>
    </row>
  </sheetData>
  <sortState ref="E21:K46">
    <sortCondition ref="K21:K46"/>
  </sortState>
  <conditionalFormatting sqref="K5:K46">
    <cfRule type="top10" dxfId="9" priority="10" bottom="1" rank="5"/>
  </conditionalFormatting>
  <conditionalFormatting sqref="K76:K103">
    <cfRule type="top10" dxfId="8" priority="9" bottom="1" rank="5"/>
  </conditionalFormatting>
  <conditionalFormatting sqref="K131:K145">
    <cfRule type="top10" dxfId="7" priority="8" bottom="1" rank="5"/>
  </conditionalFormatting>
  <conditionalFormatting sqref="K131:K145">
    <cfRule type="top10" dxfId="6" priority="7" bottom="1" rank="5"/>
  </conditionalFormatting>
  <conditionalFormatting sqref="K177:K179">
    <cfRule type="top10" dxfId="5" priority="6" bottom="1" rank="5"/>
  </conditionalFormatting>
  <conditionalFormatting sqref="K177:K179">
    <cfRule type="top10" dxfId="4" priority="5" bottom="1" rank="5"/>
  </conditionalFormatting>
  <conditionalFormatting sqref="C5:C65">
    <cfRule type="top10" dxfId="3" priority="3" bottom="1" rank="10"/>
    <cfRule type="top10" dxfId="2" priority="4" rank="10"/>
  </conditionalFormatting>
  <conditionalFormatting sqref="K182:K218">
    <cfRule type="top10" dxfId="1" priority="2" bottom="1" rank="5"/>
  </conditionalFormatting>
  <conditionalFormatting sqref="K41:K63 K65:K91">
    <cfRule type="top10" dxfId="0" priority="1" bottom="1" rank="5"/>
  </conditionalFormatting>
  <dataValidations count="1">
    <dataValidation type="list" allowBlank="1" showInputMessage="1" showErrorMessage="1" sqref="F5:F215 H5:H215">
      <formula1>$A$5:$A$65</formula1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14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Detroit</v>
      </c>
      <c r="C7" s="75" t="s">
        <v>62</v>
      </c>
      <c r="D7" s="66" t="s">
        <v>193</v>
      </c>
      <c r="E7" s="7"/>
      <c r="F7" s="75" t="str">
        <f>B1</f>
        <v>Detroit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80.150772710139464</v>
      </c>
      <c r="K8" s="4">
        <f>RANK(J8,'Universal Aggregate Worksheet'!I7:I67,0)</f>
        <v>1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108</v>
      </c>
      <c r="C9" s="4">
        <v>128</v>
      </c>
      <c r="D9" s="65" t="s">
        <v>1</v>
      </c>
      <c r="E9" s="4" t="s">
        <v>77</v>
      </c>
      <c r="F9" s="77">
        <f>B32+B33+C35</f>
        <v>414</v>
      </c>
      <c r="G9" s="27"/>
      <c r="H9" s="64"/>
      <c r="I9" s="12" t="s">
        <v>154</v>
      </c>
      <c r="J9" s="9">
        <f>F12</f>
        <v>37.451941198643041</v>
      </c>
      <c r="K9" s="4">
        <f>RANK(J9,'Universal Aggregate Worksheet'!F7:F67,0)</f>
        <v>4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362</v>
      </c>
      <c r="C10" s="4">
        <v>410</v>
      </c>
      <c r="D10" s="65" t="s">
        <v>2</v>
      </c>
      <c r="E10" s="4" t="s">
        <v>78</v>
      </c>
      <c r="F10" s="77">
        <f>C32+C33+B35</f>
        <v>472</v>
      </c>
      <c r="G10" s="27"/>
      <c r="H10" s="64"/>
      <c r="I10" s="12" t="s">
        <v>155</v>
      </c>
      <c r="J10" s="9">
        <f>F13</f>
        <v>42.698831511496415</v>
      </c>
      <c r="K10" s="4">
        <f>RANK(J10,'Universal Aggregate Worksheet'!G7:G67,1)</f>
        <v>61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0.2983425414364641</v>
      </c>
      <c r="C11" s="6">
        <f>C9/C10</f>
        <v>0.31219512195121951</v>
      </c>
      <c r="D11" s="65" t="s">
        <v>3</v>
      </c>
      <c r="E11" s="4" t="s">
        <v>79</v>
      </c>
      <c r="F11" s="77">
        <f>SUM(F9:F10)</f>
        <v>886</v>
      </c>
      <c r="G11" s="27"/>
      <c r="H11" s="64"/>
      <c r="I11" s="12" t="s">
        <v>203</v>
      </c>
      <c r="J11" s="9">
        <f>J9-J10</f>
        <v>-5.2468903128533739</v>
      </c>
      <c r="K11" s="4">
        <f>RANK(J11,'Universal Aggregate Worksheet'!H7:H67,0)</f>
        <v>58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222</v>
      </c>
      <c r="C12" s="4">
        <v>256</v>
      </c>
      <c r="D12" s="65" t="s">
        <v>4</v>
      </c>
      <c r="E12" s="4" t="s">
        <v>80</v>
      </c>
      <c r="F12" s="78">
        <f>F9/(B44/60)</f>
        <v>37.451941198643041</v>
      </c>
      <c r="G12" s="28"/>
      <c r="H12" s="64"/>
      <c r="I12" s="4" t="s">
        <v>128</v>
      </c>
      <c r="J12" s="10">
        <f>F24</f>
        <v>24.92041759718931</v>
      </c>
      <c r="K12" s="4">
        <f>RANK(J12,'Universal Aggregate Worksheet'!AB7:AB67,0)</f>
        <v>53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0.61325966850828728</v>
      </c>
      <c r="C13" s="6">
        <f>C12/C10</f>
        <v>0.62439024390243902</v>
      </c>
      <c r="D13" s="65" t="s">
        <v>5</v>
      </c>
      <c r="E13" s="4" t="s">
        <v>81</v>
      </c>
      <c r="F13" s="78">
        <f>F10/(B44/60)</f>
        <v>42.698831511496415</v>
      </c>
      <c r="G13" s="28"/>
      <c r="H13" s="64"/>
      <c r="I13" s="4" t="s">
        <v>131</v>
      </c>
      <c r="J13" s="10">
        <f>F25</f>
        <v>29.897897936194809</v>
      </c>
      <c r="K13" s="4">
        <f>RANK(J13,'Universal Aggregate Worksheet'!AD7:AD67,1)</f>
        <v>36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0.48648648648648651</v>
      </c>
      <c r="C14" s="6">
        <f>C9/C12</f>
        <v>0.5</v>
      </c>
      <c r="D14" s="65" t="s">
        <v>6</v>
      </c>
      <c r="E14" s="4" t="s">
        <v>82</v>
      </c>
      <c r="F14" s="78">
        <f>F11/(B44/60)</f>
        <v>80.150772710139464</v>
      </c>
      <c r="G14" s="28"/>
      <c r="H14" s="64"/>
      <c r="I14" s="4" t="s">
        <v>133</v>
      </c>
      <c r="J14" s="10">
        <f>F26</f>
        <v>-4.9774803390054991</v>
      </c>
      <c r="K14" s="4">
        <f>RANK(J14,'Universal Aggregate Worksheet'!AF7:AF67,0)</f>
        <v>48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63</v>
      </c>
      <c r="C15" s="4">
        <v>86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0.87439613526570048</v>
      </c>
      <c r="K15" s="4">
        <f>RANK(J15,'Universal Aggregate Worksheet'!O7:O67,0)</f>
        <v>56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0.58333333333333337</v>
      </c>
      <c r="C16" s="6">
        <f>C15/C9</f>
        <v>0.671875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0.86864406779661019</v>
      </c>
      <c r="K16" s="4">
        <f>RANK(J16,'Universal Aggregate Worksheet'!T7:T67,1)</f>
        <v>5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45</v>
      </c>
      <c r="C17" s="8">
        <f>C9-C15</f>
        <v>42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0.30570994475138125</v>
      </c>
      <c r="K17" s="4">
        <f>RANK(J17,'Universal Aggregate Worksheet'!R7:R67,0)</f>
        <v>26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26.086956521739129</v>
      </c>
      <c r="G18" s="29"/>
      <c r="H18" s="64"/>
      <c r="I18" s="4" t="s">
        <v>166</v>
      </c>
      <c r="J18" s="6">
        <f>F36</f>
        <v>0.3256</v>
      </c>
      <c r="K18" s="4">
        <f>RANK(J18,'Universal Aggregate Worksheet'!W7:W67,1)</f>
        <v>47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27.118644067796609</v>
      </c>
      <c r="G19" s="29"/>
      <c r="H19" s="64"/>
      <c r="I19" s="4" t="s">
        <v>176</v>
      </c>
      <c r="J19" s="10">
        <f>F48</f>
        <v>0.15217391304347827</v>
      </c>
      <c r="K19" s="4">
        <f>RANK(J19,'Universal Aggregate Worksheet'!Y7:Y67,0)</f>
        <v>41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45</v>
      </c>
      <c r="C20" s="4">
        <v>64</v>
      </c>
      <c r="D20" s="65" t="s">
        <v>12</v>
      </c>
      <c r="E20" s="4" t="s">
        <v>115</v>
      </c>
      <c r="F20" s="10">
        <f>F18-F19</f>
        <v>-1.0316875460574799</v>
      </c>
      <c r="G20" s="29"/>
      <c r="H20" s="64"/>
      <c r="I20" s="4" t="s">
        <v>177</v>
      </c>
      <c r="J20" s="10">
        <f>F49</f>
        <v>0.18220338983050846</v>
      </c>
      <c r="K20" s="4">
        <f>RANK(J20,'Universal Aggregate Worksheet'!Z7:Z67,1)</f>
        <v>42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11</v>
      </c>
      <c r="C21" s="4">
        <v>18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0.39926739926739929</v>
      </c>
      <c r="K21" s="4">
        <f>RANK(J21,'Universal Aggregate Worksheet'!J7:J67,0)</f>
        <v>56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0.24444444444444444</v>
      </c>
      <c r="C22" s="23">
        <f>C21/C20</f>
        <v>0.28125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0.7661290322580645</v>
      </c>
      <c r="K22" s="4">
        <f>RANK(J22,'Universal Aggregate Worksheet'!K7:K67,0)</f>
        <v>57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3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0.77200000000000002</v>
      </c>
      <c r="K23" s="4">
        <f>RANK(J23,'Universal Aggregate Worksheet'!L7:L67,1)</f>
        <v>4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1.5625E-2</v>
      </c>
      <c r="C24" s="23">
        <f>C23/B20</f>
        <v>6.6666666666666666E-2</v>
      </c>
      <c r="D24" s="65" t="s">
        <v>16</v>
      </c>
      <c r="E24" s="12" t="s">
        <v>117</v>
      </c>
      <c r="F24" s="10">
        <f>(F18*'Efficiency Adjustment'!B66)/C71</f>
        <v>24.92041759718931</v>
      </c>
      <c r="G24" s="7"/>
      <c r="H24" s="64"/>
      <c r="I24" s="4" t="s">
        <v>198</v>
      </c>
      <c r="J24" s="6">
        <f>B22</f>
        <v>0.24444444444444444</v>
      </c>
      <c r="K24" s="4">
        <f>RANK(J24,'Universal Aggregate Worksheet'!AG7:AG67,0)</f>
        <v>51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29.897897936194809</v>
      </c>
      <c r="G25" s="7"/>
      <c r="H25" s="64"/>
      <c r="I25" s="12" t="s">
        <v>199</v>
      </c>
      <c r="J25" s="6">
        <f>C22</f>
        <v>0.28125</v>
      </c>
      <c r="K25" s="4">
        <f>RANK(J25,'Universal Aggregate Worksheet'!AH7:AH67,1)</f>
        <v>14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-4.9774803390054991</v>
      </c>
      <c r="G26" s="7"/>
      <c r="H26" s="64"/>
      <c r="I26" s="12" t="s">
        <v>212</v>
      </c>
      <c r="J26" s="10">
        <f>F41</f>
        <v>0.12430939226519337</v>
      </c>
      <c r="K26" s="4">
        <f>RANK(J26,'Universal Aggregate Worksheet'!AM7:AM67,0)</f>
        <v>13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362</v>
      </c>
      <c r="C27" s="4">
        <v>437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0.15609756097560976</v>
      </c>
      <c r="K27" s="4">
        <f>RANK(J27,'Universal Aggregate Worksheet'!AN7:AN67,1)</f>
        <v>61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241</v>
      </c>
      <c r="C28" s="12">
        <v>266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0.10869565217391304</v>
      </c>
      <c r="K28" s="4">
        <f>RANK(J28,'Universal Aggregate Worksheet'!AI7:AI67,0)</f>
        <v>22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131</v>
      </c>
      <c r="C29" s="12">
        <v>130</v>
      </c>
      <c r="D29" s="65" t="s">
        <v>21</v>
      </c>
      <c r="E29" s="4" t="s">
        <v>141</v>
      </c>
      <c r="F29" s="10">
        <f>B10/F9</f>
        <v>0.87439613526570048</v>
      </c>
      <c r="G29" s="29"/>
      <c r="H29" s="64"/>
      <c r="I29" s="12" t="s">
        <v>215</v>
      </c>
      <c r="J29" s="80">
        <f>G44</f>
        <v>0.13559322033898305</v>
      </c>
      <c r="K29" s="4">
        <f>RANK(J29,'Universal Aggregate Worksheet'!AJ7:AJ67,1)</f>
        <v>56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0.86864406779661019</v>
      </c>
      <c r="G30" s="7"/>
      <c r="H30" s="64"/>
      <c r="I30" s="12" t="s">
        <v>216</v>
      </c>
      <c r="J30" s="80">
        <f>F45</f>
        <v>0.10185185185185185</v>
      </c>
      <c r="K30" s="4">
        <f>RANK(J30,'Universal Aggregate Worksheet'!AK7:AK67,0)</f>
        <v>45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5.752067469090294E-3</v>
      </c>
      <c r="G31" s="29"/>
      <c r="H31" s="64"/>
      <c r="I31" s="12" t="s">
        <v>217</v>
      </c>
      <c r="J31" s="80">
        <f>G45</f>
        <v>0.140625</v>
      </c>
      <c r="K31" s="4">
        <f>RANK(J31,'Universal Aggregate Worksheet'!AL7:AL67,1)</f>
        <v>37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109</v>
      </c>
      <c r="C32" s="94">
        <v>164</v>
      </c>
      <c r="D32" s="65" t="s">
        <v>24</v>
      </c>
      <c r="E32" s="4" t="s">
        <v>143</v>
      </c>
      <c r="F32" s="10">
        <f>B12/F9</f>
        <v>0.53623188405797106</v>
      </c>
      <c r="G32" s="29"/>
      <c r="H32" s="64"/>
      <c r="I32" s="12" t="s">
        <v>219</v>
      </c>
      <c r="J32" s="10">
        <f>F52</f>
        <v>8.2392776523702027E-2</v>
      </c>
      <c r="K32" s="4">
        <f>RANK(J32,'Universal Aggregate Worksheet'!AO7:AO67,1)</f>
        <v>60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248</v>
      </c>
      <c r="C33" s="12">
        <v>250</v>
      </c>
      <c r="D33" s="65" t="s">
        <v>25</v>
      </c>
      <c r="E33" s="12" t="s">
        <v>144</v>
      </c>
      <c r="F33" s="10">
        <f>C12/F10</f>
        <v>0.5423728813559322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5.8690744920993229E-2</v>
      </c>
      <c r="K33" s="4">
        <f>RANK(J33,'Universal Aggregate Worksheet'!AP7:AP67,0)</f>
        <v>22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190</v>
      </c>
      <c r="C34" s="94">
        <v>193</v>
      </c>
      <c r="D34" s="65" t="s">
        <v>26</v>
      </c>
      <c r="E34" s="12" t="s">
        <v>87</v>
      </c>
      <c r="F34" s="13">
        <f>F32-F33</f>
        <v>-6.1409972979611371E-3</v>
      </c>
      <c r="G34" s="29"/>
      <c r="H34" s="64"/>
      <c r="I34" s="12" t="s">
        <v>220</v>
      </c>
      <c r="J34" s="80">
        <f>F53</f>
        <v>0.2711864406779661</v>
      </c>
      <c r="K34" s="4">
        <f>RANK(J34,'Universal Aggregate Worksheet'!AQ7:AQ67,0)</f>
        <v>52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58</v>
      </c>
      <c r="C35" s="94">
        <f>C33-C34</f>
        <v>57</v>
      </c>
      <c r="D35" s="65" t="s">
        <v>27</v>
      </c>
      <c r="E35" s="12" t="s">
        <v>145</v>
      </c>
      <c r="F35" s="6">
        <f>((0.167*B21)+(B9)+(0.83*B23))/B10</f>
        <v>0.30570994475138125</v>
      </c>
      <c r="G35" s="30"/>
      <c r="H35" s="64"/>
      <c r="I35" s="12" t="s">
        <v>221</v>
      </c>
      <c r="J35" s="80">
        <f>G53</f>
        <v>0.27536231884057971</v>
      </c>
      <c r="K35" s="4">
        <f>RANK(J35,'Universal Aggregate Worksheet'!AR7:AR67,1)</f>
        <v>12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0.7661290322580645</v>
      </c>
      <c r="C36" s="6">
        <f>C34/(C34+C35)</f>
        <v>0.77200000000000002</v>
      </c>
      <c r="D36" s="65" t="s">
        <v>28</v>
      </c>
      <c r="E36" s="12" t="s">
        <v>146</v>
      </c>
      <c r="F36" s="6">
        <f>((0.167*C21)+(C9)+(0.83*C23))/C10</f>
        <v>0.3256</v>
      </c>
      <c r="G36" s="7"/>
      <c r="H36" s="64"/>
      <c r="I36" s="12" t="s">
        <v>352</v>
      </c>
      <c r="J36" s="80">
        <f>F54</f>
        <v>0.27754237288135591</v>
      </c>
      <c r="K36" s="4">
        <f>RANK(J36,'Universal Aggregate Worksheet'!N7:N67,1)</f>
        <v>55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0.4985</v>
      </c>
      <c r="G37" s="30"/>
      <c r="H37" s="64"/>
      <c r="I37" s="12" t="s">
        <v>353</v>
      </c>
      <c r="J37" s="80">
        <f>F55</f>
        <v>0.58212560386473433</v>
      </c>
      <c r="K37" s="4">
        <f>RANK(J37,'Universal Aggregate Worksheet'!M7:M67,1)</f>
        <v>56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0.52146875000000004</v>
      </c>
      <c r="G38" s="30"/>
      <c r="H38" s="64"/>
      <c r="I38" s="12" t="s">
        <v>200</v>
      </c>
      <c r="J38" s="10">
        <f>B71</f>
        <v>26.621248247535604</v>
      </c>
      <c r="K38" s="4">
        <f>RANK(J38,'Universal Aggregate Worksheet'!AS7:AS67,0)</f>
        <v>60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73</v>
      </c>
      <c r="C39" s="12">
        <v>52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30.806828820615099</v>
      </c>
      <c r="K39" s="4">
        <f>RANK(J39,'Universal Aggregate Worksheet'!AT7:AT67,1)</f>
        <v>51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62</v>
      </c>
      <c r="C40" s="4">
        <v>47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-4.1855805730794948</v>
      </c>
      <c r="K40" s="4">
        <f>RANK(J40,'Universal Aggregate Worksheet'!AU7:AU67,0)</f>
        <v>59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0.12430939226519337</v>
      </c>
      <c r="G41" s="13">
        <f>C20/C10</f>
        <v>0.15609756097560976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0.15609756097560976</v>
      </c>
      <c r="G42" s="10">
        <f>B20/B10</f>
        <v>0.12430939226519337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-3.1788168710416384E-2</v>
      </c>
      <c r="G43" s="10">
        <f>G41-G42</f>
        <v>3.1788168710416384E-2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663.25</v>
      </c>
      <c r="C44" s="4">
        <v>663.25</v>
      </c>
      <c r="D44" s="65" t="s">
        <v>34</v>
      </c>
      <c r="E44" s="12" t="s">
        <v>209</v>
      </c>
      <c r="F44" s="79">
        <f>B20/F9</f>
        <v>0.10869565217391304</v>
      </c>
      <c r="G44" s="79">
        <f>C20/F10</f>
        <v>0.13559322033898305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0.10185185185185185</v>
      </c>
      <c r="G45" s="79">
        <f>C21/C9</f>
        <v>0.140625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0.15217391304347827</v>
      </c>
      <c r="G48" s="32"/>
      <c r="H48" s="64"/>
      <c r="M48" s="65" t="s">
        <v>39</v>
      </c>
    </row>
    <row r="49" spans="1:13">
      <c r="A49" s="4" t="s">
        <v>12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27.738927738927739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28.316326530612244</v>
      </c>
      <c r="D49" s="65" t="s">
        <v>38</v>
      </c>
      <c r="E49" s="4" t="s">
        <v>152</v>
      </c>
      <c r="F49" s="10">
        <f>C15/F10</f>
        <v>0.18220338983050846</v>
      </c>
      <c r="G49" s="29"/>
      <c r="H49" s="64"/>
      <c r="M49" s="65" t="s">
        <v>38</v>
      </c>
    </row>
    <row r="50" spans="1:13">
      <c r="A50" s="4" t="s">
        <v>37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25.966850828729282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23.013698630136986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349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23.913043478260871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34.577114427860693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35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31.485587583148561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30.789473684210527</v>
      </c>
      <c r="D52" s="65" t="s">
        <v>43</v>
      </c>
      <c r="E52" s="4" t="s">
        <v>85</v>
      </c>
      <c r="F52" s="10">
        <f>B39/F11</f>
        <v>8.2392776523702027E-2</v>
      </c>
      <c r="G52" s="10">
        <f>C39/F11</f>
        <v>5.8690744920993229E-2</v>
      </c>
      <c r="H52" s="64"/>
      <c r="M52" s="65" t="s">
        <v>42</v>
      </c>
    </row>
    <row r="53" spans="1:13">
      <c r="A53" s="4" t="s">
        <v>188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17.84037558685446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37.288135593220339</v>
      </c>
      <c r="D53" s="65" t="s">
        <v>44</v>
      </c>
      <c r="E53" s="12" t="s">
        <v>211</v>
      </c>
      <c r="F53" s="79">
        <f>(C12-C9)/F10</f>
        <v>0.2711864406779661</v>
      </c>
      <c r="G53" s="79">
        <f>(B12-B9)/F9</f>
        <v>0.27536231884057971</v>
      </c>
      <c r="H53" s="64"/>
      <c r="M53" s="65" t="s">
        <v>43</v>
      </c>
    </row>
    <row r="54" spans="1:13">
      <c r="A54" s="4" t="s">
        <v>18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25.543478260869566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28.337874659400548</v>
      </c>
      <c r="D54" s="65" t="s">
        <v>45</v>
      </c>
      <c r="E54" s="12" t="s">
        <v>350</v>
      </c>
      <c r="F54" s="79">
        <f>B29/F10</f>
        <v>0.27754237288135591</v>
      </c>
      <c r="G54" s="79">
        <f>C29/F9</f>
        <v>0.3140096618357488</v>
      </c>
      <c r="H54" s="64"/>
      <c r="M54" s="65" t="s">
        <v>44</v>
      </c>
    </row>
    <row r="55" spans="1:13">
      <c r="A55" s="4" t="s">
        <v>43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29.530201342281881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37.583892617449663</v>
      </c>
      <c r="D55" s="65" t="s">
        <v>46</v>
      </c>
      <c r="E55" s="12" t="s">
        <v>351</v>
      </c>
      <c r="F55" s="79">
        <f>B28/F9</f>
        <v>0.58212560386473433</v>
      </c>
      <c r="G55" s="79">
        <f>C28/F10</f>
        <v>0.56355932203389836</v>
      </c>
      <c r="H55" s="64"/>
      <c r="M55" s="65" t="s">
        <v>45</v>
      </c>
    </row>
    <row r="56" spans="1:13">
      <c r="A56" s="4" t="s">
        <v>8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26.568265682656829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34.137931034482762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30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29.096989966555181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29.712460063897762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29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23.160762942779293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27.868852459016392</v>
      </c>
      <c r="D58" s="65" t="s">
        <v>191</v>
      </c>
      <c r="E58" s="12" t="s">
        <v>100</v>
      </c>
      <c r="F58" s="10">
        <f>B71</f>
        <v>26.621248247535604</v>
      </c>
      <c r="G58" s="7"/>
      <c r="H58" s="64"/>
      <c r="M58" s="65" t="s">
        <v>192</v>
      </c>
    </row>
    <row r="59" spans="1:13">
      <c r="A59" s="4" t="s">
        <v>48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31.989247311827956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27.249357326478147</v>
      </c>
      <c r="D59" s="65" t="s">
        <v>49</v>
      </c>
      <c r="E59" s="12" t="s">
        <v>101</v>
      </c>
      <c r="F59" s="10">
        <f>C71</f>
        <v>30.806828820615099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-4.1855805730794948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26.621248247535604</v>
      </c>
      <c r="C71" s="34">
        <f>AVERAGEIF(C49:C67,"&gt;0")</f>
        <v>30.806828820615099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15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Drexel</v>
      </c>
      <c r="C7" s="75" t="s">
        <v>62</v>
      </c>
      <c r="D7" s="66" t="s">
        <v>193</v>
      </c>
      <c r="E7" s="7"/>
      <c r="F7" s="75" t="str">
        <f>B1</f>
        <v>Drexel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57.636363636363633</v>
      </c>
      <c r="K8" s="4">
        <f>RANK(J8,'Universal Aggregate Worksheet'!I7:I67,0)</f>
        <v>60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97</v>
      </c>
      <c r="C9" s="4">
        <v>89</v>
      </c>
      <c r="D9" s="65" t="s">
        <v>1</v>
      </c>
      <c r="E9" s="4" t="s">
        <v>77</v>
      </c>
      <c r="F9" s="77">
        <f>B32+B33+C35</f>
        <v>323</v>
      </c>
      <c r="G9" s="27"/>
      <c r="H9" s="64"/>
      <c r="I9" s="12" t="s">
        <v>154</v>
      </c>
      <c r="J9" s="9">
        <f>F12</f>
        <v>29.363636363636363</v>
      </c>
      <c r="K9" s="4">
        <f>RANK(J9,'Universal Aggregate Worksheet'!F7:F67,0)</f>
        <v>56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397</v>
      </c>
      <c r="C10" s="4">
        <v>312</v>
      </c>
      <c r="D10" s="65" t="s">
        <v>2</v>
      </c>
      <c r="E10" s="4" t="s">
        <v>78</v>
      </c>
      <c r="F10" s="77">
        <f>C32+C33+B35</f>
        <v>311</v>
      </c>
      <c r="G10" s="27"/>
      <c r="H10" s="64"/>
      <c r="I10" s="12" t="s">
        <v>155</v>
      </c>
      <c r="J10" s="9">
        <f>F13</f>
        <v>28.272727272727273</v>
      </c>
      <c r="K10" s="4">
        <f>RANK(J10,'Universal Aggregate Worksheet'!G7:G67,1)</f>
        <v>3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0.24433249370277077</v>
      </c>
      <c r="C11" s="6">
        <f>C9/C10</f>
        <v>0.28525641025641024</v>
      </c>
      <c r="D11" s="65" t="s">
        <v>3</v>
      </c>
      <c r="E11" s="4" t="s">
        <v>79</v>
      </c>
      <c r="F11" s="77">
        <f>SUM(F9:F10)</f>
        <v>634</v>
      </c>
      <c r="G11" s="27"/>
      <c r="H11" s="64"/>
      <c r="I11" s="12" t="s">
        <v>203</v>
      </c>
      <c r="J11" s="9">
        <f>J9-J10</f>
        <v>1.0909090909090899</v>
      </c>
      <c r="K11" s="4">
        <f>RANK(J11,'Universal Aggregate Worksheet'!H7:H67,0)</f>
        <v>20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211</v>
      </c>
      <c r="C12" s="4">
        <v>187</v>
      </c>
      <c r="D12" s="65" t="s">
        <v>4</v>
      </c>
      <c r="E12" s="4" t="s">
        <v>80</v>
      </c>
      <c r="F12" s="78">
        <f>F9/(B44/60)</f>
        <v>29.363636363636363</v>
      </c>
      <c r="G12" s="28"/>
      <c r="H12" s="64"/>
      <c r="I12" s="4" t="s">
        <v>128</v>
      </c>
      <c r="J12" s="10">
        <f>F24</f>
        <v>31.586978225276262</v>
      </c>
      <c r="K12" s="4">
        <f>RANK(J12,'Universal Aggregate Worksheet'!AB7:AB67,0)</f>
        <v>20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0.53148614609571787</v>
      </c>
      <c r="C13" s="6">
        <f>C12/C10</f>
        <v>0.59935897435897434</v>
      </c>
      <c r="D13" s="65" t="s">
        <v>5</v>
      </c>
      <c r="E13" s="4" t="s">
        <v>81</v>
      </c>
      <c r="F13" s="78">
        <f>F10/(B44/60)</f>
        <v>28.272727272727273</v>
      </c>
      <c r="G13" s="28"/>
      <c r="H13" s="64"/>
      <c r="I13" s="4" t="s">
        <v>131</v>
      </c>
      <c r="J13" s="10">
        <f>F25</f>
        <v>28.235798314041272</v>
      </c>
      <c r="K13" s="4">
        <f>RANK(J13,'Universal Aggregate Worksheet'!AD7:AD67,1)</f>
        <v>25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0.45971563981042651</v>
      </c>
      <c r="C14" s="6">
        <f>C9/C12</f>
        <v>0.47593582887700536</v>
      </c>
      <c r="D14" s="65" t="s">
        <v>6</v>
      </c>
      <c r="E14" s="4" t="s">
        <v>82</v>
      </c>
      <c r="F14" s="78">
        <f>F11/(B44/60)</f>
        <v>57.636363636363633</v>
      </c>
      <c r="G14" s="28"/>
      <c r="H14" s="64"/>
      <c r="I14" s="4" t="s">
        <v>133</v>
      </c>
      <c r="J14" s="10">
        <f>F26</f>
        <v>3.3511799112349898</v>
      </c>
      <c r="K14" s="4">
        <f>RANK(J14,'Universal Aggregate Worksheet'!AF7:AF67,0)</f>
        <v>24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62</v>
      </c>
      <c r="C15" s="4">
        <v>52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1.2291021671826625</v>
      </c>
      <c r="K15" s="4">
        <f>RANK(J15,'Universal Aggregate Worksheet'!O7:O67,0)</f>
        <v>1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0.63917525773195871</v>
      </c>
      <c r="C16" s="6">
        <f>C15/C9</f>
        <v>0.5842696629213483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1.0032154340836013</v>
      </c>
      <c r="K16" s="4">
        <f>RANK(J16,'Universal Aggregate Worksheet'!T7:T67,1)</f>
        <v>28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35</v>
      </c>
      <c r="C17" s="8">
        <f>C9-C15</f>
        <v>37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0.25189168765743075</v>
      </c>
      <c r="K17" s="4">
        <f>RANK(J17,'Universal Aggregate Worksheet'!R7:R67,0)</f>
        <v>55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30.030959752321984</v>
      </c>
      <c r="G18" s="29"/>
      <c r="H18" s="64"/>
      <c r="I18" s="4" t="s">
        <v>166</v>
      </c>
      <c r="J18" s="6">
        <f>F36</f>
        <v>0.28846794871794873</v>
      </c>
      <c r="K18" s="4">
        <f>RANK(J18,'Universal Aggregate Worksheet'!W7:W67,1)</f>
        <v>27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28.617363344051448</v>
      </c>
      <c r="G19" s="29"/>
      <c r="H19" s="64"/>
      <c r="I19" s="4" t="s">
        <v>176</v>
      </c>
      <c r="J19" s="10">
        <f>F48</f>
        <v>0.19195046439628483</v>
      </c>
      <c r="K19" s="4">
        <f>RANK(J19,'Universal Aggregate Worksheet'!Y7:Y67,0)</f>
        <v>17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34</v>
      </c>
      <c r="C20" s="4">
        <v>23</v>
      </c>
      <c r="D20" s="65" t="s">
        <v>12</v>
      </c>
      <c r="E20" s="4" t="s">
        <v>115</v>
      </c>
      <c r="F20" s="10">
        <f>F18-F19</f>
        <v>1.4135964082705357</v>
      </c>
      <c r="G20" s="29"/>
      <c r="H20" s="64"/>
      <c r="I20" s="4" t="s">
        <v>177</v>
      </c>
      <c r="J20" s="10">
        <f>F49</f>
        <v>0.16720257234726688</v>
      </c>
      <c r="K20" s="4">
        <f>RANK(J20,'Universal Aggregate Worksheet'!Z7:Z67,1)</f>
        <v>34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13</v>
      </c>
      <c r="C21" s="4">
        <v>6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0.52212389380530977</v>
      </c>
      <c r="K21" s="4">
        <f>RANK(J21,'Universal Aggregate Worksheet'!J7:J67,0)</f>
        <v>22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0.38235294117647056</v>
      </c>
      <c r="C22" s="23">
        <f>C21/C20</f>
        <v>0.2608695652173913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0.85474860335195535</v>
      </c>
      <c r="K22" s="4">
        <f>RANK(J22,'Universal Aggregate Worksheet'!K7:K67,0)</f>
        <v>18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0.85310734463276838</v>
      </c>
      <c r="K23" s="4">
        <f>RANK(J23,'Universal Aggregate Worksheet'!L7:L67,1)</f>
        <v>43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4.3478260869565216E-2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31.586978225276262</v>
      </c>
      <c r="G24" s="7"/>
      <c r="H24" s="64"/>
      <c r="I24" s="4" t="s">
        <v>198</v>
      </c>
      <c r="J24" s="6">
        <f>B22</f>
        <v>0.38235294117647056</v>
      </c>
      <c r="K24" s="4">
        <f>RANK(J24,'Universal Aggregate Worksheet'!AG7:AG67,0)</f>
        <v>23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28.235798314041272</v>
      </c>
      <c r="G25" s="7"/>
      <c r="H25" s="64"/>
      <c r="I25" s="12" t="s">
        <v>199</v>
      </c>
      <c r="J25" s="6">
        <f>C22</f>
        <v>0.2608695652173913</v>
      </c>
      <c r="K25" s="4">
        <f>RANK(J25,'Universal Aggregate Worksheet'!AH7:AH67,1)</f>
        <v>10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3.3511799112349898</v>
      </c>
      <c r="G26" s="7"/>
      <c r="H26" s="64"/>
      <c r="I26" s="12" t="s">
        <v>212</v>
      </c>
      <c r="J26" s="10">
        <f>F41</f>
        <v>8.5642317380352648E-2</v>
      </c>
      <c r="K26" s="4">
        <f>RANK(J26,'Universal Aggregate Worksheet'!AM7:AM67,0)</f>
        <v>49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305</v>
      </c>
      <c r="C27" s="4">
        <v>276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7.371794871794872E-2</v>
      </c>
      <c r="K27" s="4">
        <f>RANK(J27,'Universal Aggregate Worksheet'!AN7:AN67,1)</f>
        <v>7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154</v>
      </c>
      <c r="C28" s="12">
        <v>158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0.10526315789473684</v>
      </c>
      <c r="K28" s="4">
        <f>RANK(J28,'Universal Aggregate Worksheet'!AI7:AI67,0)</f>
        <v>27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70</v>
      </c>
      <c r="C29" s="12">
        <v>67</v>
      </c>
      <c r="D29" s="65" t="s">
        <v>21</v>
      </c>
      <c r="E29" s="4" t="s">
        <v>141</v>
      </c>
      <c r="F29" s="10">
        <f>B10/F9</f>
        <v>1.2291021671826625</v>
      </c>
      <c r="G29" s="29"/>
      <c r="H29" s="64"/>
      <c r="I29" s="12" t="s">
        <v>215</v>
      </c>
      <c r="J29" s="80">
        <f>G44</f>
        <v>7.3954983922829579E-2</v>
      </c>
      <c r="K29" s="4">
        <f>RANK(J29,'Universal Aggregate Worksheet'!AJ7:AJ67,1)</f>
        <v>6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1.0032154340836013</v>
      </c>
      <c r="G30" s="7"/>
      <c r="H30" s="64"/>
      <c r="I30" s="12" t="s">
        <v>216</v>
      </c>
      <c r="J30" s="80">
        <f>F45</f>
        <v>0.13402061855670103</v>
      </c>
      <c r="K30" s="4">
        <f>RANK(J30,'Universal Aggregate Worksheet'!AK7:AK67,0)</f>
        <v>24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0.22588673309906127</v>
      </c>
      <c r="G31" s="29"/>
      <c r="H31" s="64"/>
      <c r="I31" s="12" t="s">
        <v>217</v>
      </c>
      <c r="J31" s="80">
        <f>G45</f>
        <v>6.741573033707865E-2</v>
      </c>
      <c r="K31" s="4">
        <f>RANK(J31,'Universal Aggregate Worksheet'!AL7:AL67,1)</f>
        <v>4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118</v>
      </c>
      <c r="C32" s="94">
        <v>108</v>
      </c>
      <c r="D32" s="65" t="s">
        <v>24</v>
      </c>
      <c r="E32" s="4" t="s">
        <v>143</v>
      </c>
      <c r="F32" s="10">
        <f>B12/F9</f>
        <v>0.65325077399380804</v>
      </c>
      <c r="G32" s="29"/>
      <c r="H32" s="64"/>
      <c r="I32" s="12" t="s">
        <v>219</v>
      </c>
      <c r="J32" s="10">
        <f>F52</f>
        <v>3.9432176656151417E-2</v>
      </c>
      <c r="K32" s="4">
        <f>RANK(J32,'Universal Aggregate Worksheet'!AO7:AO67,1)</f>
        <v>9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179</v>
      </c>
      <c r="C33" s="12">
        <v>177</v>
      </c>
      <c r="D33" s="65" t="s">
        <v>25</v>
      </c>
      <c r="E33" s="12" t="s">
        <v>144</v>
      </c>
      <c r="F33" s="10">
        <f>C12/F10</f>
        <v>0.6012861736334405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5.5205047318611984E-2</v>
      </c>
      <c r="K33" s="4">
        <f>RANK(J33,'Universal Aggregate Worksheet'!AP7:AP67,0)</f>
        <v>29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153</v>
      </c>
      <c r="C34" s="94">
        <v>151</v>
      </c>
      <c r="D34" s="65" t="s">
        <v>26</v>
      </c>
      <c r="E34" s="12" t="s">
        <v>87</v>
      </c>
      <c r="F34" s="13">
        <f>F32-F33</f>
        <v>5.1964600360367541E-2</v>
      </c>
      <c r="G34" s="29"/>
      <c r="H34" s="64"/>
      <c r="I34" s="12" t="s">
        <v>220</v>
      </c>
      <c r="J34" s="80">
        <f>F53</f>
        <v>0.31511254019292606</v>
      </c>
      <c r="K34" s="4">
        <f>RANK(J34,'Universal Aggregate Worksheet'!AQ7:AQ67,0)</f>
        <v>29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26</v>
      </c>
      <c r="C35" s="94">
        <f>C33-C34</f>
        <v>26</v>
      </c>
      <c r="D35" s="65" t="s">
        <v>27</v>
      </c>
      <c r="E35" s="12" t="s">
        <v>145</v>
      </c>
      <c r="F35" s="6">
        <f>((0.167*B21)+(B9)+(0.83*B23))/B10</f>
        <v>0.25189168765743075</v>
      </c>
      <c r="G35" s="30"/>
      <c r="H35" s="64"/>
      <c r="I35" s="12" t="s">
        <v>221</v>
      </c>
      <c r="J35" s="80">
        <f>G53</f>
        <v>0.35294117647058826</v>
      </c>
      <c r="K35" s="4">
        <f>RANK(J35,'Universal Aggregate Worksheet'!AR7:AR67,1)</f>
        <v>51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0.85474860335195535</v>
      </c>
      <c r="C36" s="6">
        <f>C34/(C34+C35)</f>
        <v>0.85310734463276838</v>
      </c>
      <c r="D36" s="65" t="s">
        <v>28</v>
      </c>
      <c r="E36" s="12" t="s">
        <v>146</v>
      </c>
      <c r="F36" s="6">
        <f>((0.167*C21)+(C9)+(0.83*C23))/C10</f>
        <v>0.28846794871794873</v>
      </c>
      <c r="G36" s="7"/>
      <c r="H36" s="64"/>
      <c r="I36" s="12" t="s">
        <v>352</v>
      </c>
      <c r="J36" s="80">
        <f>F54</f>
        <v>0.22508038585209003</v>
      </c>
      <c r="K36" s="4">
        <f>RANK(J36,'Universal Aggregate Worksheet'!N7:N67,1)</f>
        <v>36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0.47393838862559245</v>
      </c>
      <c r="G37" s="30"/>
      <c r="H37" s="64"/>
      <c r="I37" s="12" t="s">
        <v>353</v>
      </c>
      <c r="J37" s="80">
        <f>F55</f>
        <v>0.47678018575851394</v>
      </c>
      <c r="K37" s="4">
        <f>RANK(J37,'Universal Aggregate Worksheet'!M7:M67,1)</f>
        <v>32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0.48129411764705882</v>
      </c>
      <c r="G38" s="30"/>
      <c r="H38" s="64"/>
      <c r="I38" s="12" t="s">
        <v>200</v>
      </c>
      <c r="J38" s="10">
        <f>B71</f>
        <v>29.746141930537451</v>
      </c>
      <c r="K38" s="4">
        <f>RANK(J38,'Universal Aggregate Worksheet'!AS7:AS67,0)</f>
        <v>24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25</v>
      </c>
      <c r="C39" s="12">
        <v>35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27.97950504402613</v>
      </c>
      <c r="K39" s="4">
        <f>RANK(J39,'Universal Aggregate Worksheet'!AT7:AT67,1)</f>
        <v>8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22</v>
      </c>
      <c r="C40" s="4">
        <v>32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1.7666368865113213</v>
      </c>
      <c r="K40" s="4">
        <f>RANK(J40,'Universal Aggregate Worksheet'!AU7:AU67,0)</f>
        <v>17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8.5642317380352648E-2</v>
      </c>
      <c r="G41" s="13">
        <f>C20/C10</f>
        <v>7.371794871794872E-2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7.371794871794872E-2</v>
      </c>
      <c r="G42" s="10">
        <f>B20/B10</f>
        <v>8.5642317380352648E-2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1.1924368662403928E-2</v>
      </c>
      <c r="G43" s="10">
        <f>G41-G42</f>
        <v>-1.1924368662403928E-2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660</v>
      </c>
      <c r="C44" s="4">
        <v>660</v>
      </c>
      <c r="D44" s="65" t="s">
        <v>34</v>
      </c>
      <c r="E44" s="12" t="s">
        <v>209</v>
      </c>
      <c r="F44" s="79">
        <f>B20/F9</f>
        <v>0.10526315789473684</v>
      </c>
      <c r="G44" s="79">
        <f>C20/F10</f>
        <v>7.3954983922829579E-2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0.13402061855670103</v>
      </c>
      <c r="G45" s="79">
        <f>C21/C9</f>
        <v>6.741573033707865E-2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0.19195046439628483</v>
      </c>
      <c r="G48" s="32"/>
      <c r="H48" s="64"/>
      <c r="M48" s="65" t="s">
        <v>39</v>
      </c>
    </row>
    <row r="49" spans="1:13">
      <c r="A49" s="4" t="s">
        <v>56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37.597911227154043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26.969696969696972</v>
      </c>
      <c r="D49" s="65" t="s">
        <v>38</v>
      </c>
      <c r="E49" s="4" t="s">
        <v>152</v>
      </c>
      <c r="F49" s="10">
        <f>C15/F10</f>
        <v>0.16720257234726688</v>
      </c>
      <c r="G49" s="29"/>
      <c r="H49" s="64"/>
      <c r="M49" s="65" t="s">
        <v>38</v>
      </c>
    </row>
    <row r="50" spans="1:13">
      <c r="A50" s="4" t="s">
        <v>1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26.747720364741639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34.871794871794869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55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32.446808510638299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31.818181818181817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36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26.90909090909091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18.148148148148149</v>
      </c>
      <c r="D52" s="65" t="s">
        <v>43</v>
      </c>
      <c r="E52" s="4" t="s">
        <v>85</v>
      </c>
      <c r="F52" s="10">
        <f>B39/F11</f>
        <v>3.9432176656151417E-2</v>
      </c>
      <c r="G52" s="10">
        <f>C39/F11</f>
        <v>5.5205047318611984E-2</v>
      </c>
      <c r="H52" s="64"/>
      <c r="M52" s="65" t="s">
        <v>42</v>
      </c>
    </row>
    <row r="53" spans="1:13">
      <c r="A53" s="4" t="s">
        <v>191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21.223021582733814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29.29936305732484</v>
      </c>
      <c r="D53" s="65" t="s">
        <v>44</v>
      </c>
      <c r="E53" s="12" t="s">
        <v>211</v>
      </c>
      <c r="F53" s="79">
        <f>(C12-C9)/F10</f>
        <v>0.31511254019292606</v>
      </c>
      <c r="G53" s="79">
        <f>(B12-B9)/F9</f>
        <v>0.35294117647058826</v>
      </c>
      <c r="H53" s="64"/>
      <c r="M53" s="65" t="s">
        <v>43</v>
      </c>
    </row>
    <row r="54" spans="1:13">
      <c r="A54" s="4" t="s">
        <v>6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30.855855855855857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25.133689839572192</v>
      </c>
      <c r="D54" s="65" t="s">
        <v>45</v>
      </c>
      <c r="E54" s="12" t="s">
        <v>350</v>
      </c>
      <c r="F54" s="79">
        <f>B29/F10</f>
        <v>0.22508038585209003</v>
      </c>
      <c r="G54" s="79">
        <f>C29/F9</f>
        <v>0.20743034055727555</v>
      </c>
      <c r="H54" s="64"/>
      <c r="M54" s="65" t="s">
        <v>44</v>
      </c>
    </row>
    <row r="55" spans="1:13">
      <c r="A55" s="4" t="s">
        <v>7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34.080717488789233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25.866050808314089</v>
      </c>
      <c r="D55" s="65" t="s">
        <v>46</v>
      </c>
      <c r="E55" s="12" t="s">
        <v>351</v>
      </c>
      <c r="F55" s="79">
        <f>B28/F9</f>
        <v>0.47678018575851394</v>
      </c>
      <c r="G55" s="79">
        <f>C28/F10</f>
        <v>0.50803858520900325</v>
      </c>
      <c r="H55" s="64"/>
      <c r="M55" s="65" t="s">
        <v>45</v>
      </c>
    </row>
    <row r="56" spans="1:13">
      <c r="A56" s="4" t="s">
        <v>190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32.575757575757578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34.042553191489361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22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30.792682926829269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27.586206896551722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12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27.738927738927739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28.316326530612244</v>
      </c>
      <c r="D58" s="65" t="s">
        <v>191</v>
      </c>
      <c r="E58" s="12" t="s">
        <v>100</v>
      </c>
      <c r="F58" s="10">
        <f>B71</f>
        <v>29.746141930537451</v>
      </c>
      <c r="G58" s="7"/>
      <c r="H58" s="64"/>
      <c r="M58" s="65" t="s">
        <v>192</v>
      </c>
    </row>
    <row r="59" spans="1:13">
      <c r="A59" s="4" t="s">
        <v>39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26.239067055393583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25.722543352601157</v>
      </c>
      <c r="D59" s="65" t="s">
        <v>49</v>
      </c>
      <c r="E59" s="12" t="s">
        <v>101</v>
      </c>
      <c r="F59" s="10">
        <f>C71</f>
        <v>27.97950504402613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1.7666368865113213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29.746141930537451</v>
      </c>
      <c r="C71" s="34">
        <f>AVERAGEIF(C49:C67,"&gt;0")</f>
        <v>27.97950504402613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96</v>
      </c>
      <c r="B1" s="3" t="s">
        <v>16</v>
      </c>
    </row>
    <row r="2" spans="1:26">
      <c r="A2" t="s">
        <v>97</v>
      </c>
      <c r="B2" s="63">
        <v>2012</v>
      </c>
    </row>
    <row r="3" spans="1:26">
      <c r="A3" t="s">
        <v>98</v>
      </c>
      <c r="B3" s="3" t="s">
        <v>126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>
      <c r="A7" s="7"/>
      <c r="B7" s="75" t="str">
        <f>B1</f>
        <v>Duke</v>
      </c>
      <c r="C7" s="75" t="s">
        <v>62</v>
      </c>
      <c r="D7" s="66" t="s">
        <v>193</v>
      </c>
      <c r="E7" s="7"/>
      <c r="F7" s="75" t="str">
        <f>B1</f>
        <v>Duke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66.230769230769226</v>
      </c>
      <c r="K8" s="4">
        <f>RANK(J8,'Universal Aggregate Worksheet'!I7:I67,0)</f>
        <v>35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  <c r="X8" s="40"/>
      <c r="Y8" s="39"/>
      <c r="Z8" s="40"/>
    </row>
    <row r="9" spans="1:26">
      <c r="A9" s="4" t="s">
        <v>65</v>
      </c>
      <c r="B9" s="4">
        <v>151</v>
      </c>
      <c r="C9" s="4">
        <v>120</v>
      </c>
      <c r="D9" s="65" t="s">
        <v>1</v>
      </c>
      <c r="E9" s="4" t="s">
        <v>77</v>
      </c>
      <c r="F9" s="77">
        <f>B32+B33+C35</f>
        <v>440</v>
      </c>
      <c r="G9" s="27"/>
      <c r="H9" s="64"/>
      <c r="I9" s="12" t="s">
        <v>154</v>
      </c>
      <c r="J9" s="9">
        <f>F12</f>
        <v>33.846153846153847</v>
      </c>
      <c r="K9" s="4">
        <f>RANK(J9,'Universal Aggregate Worksheet'!F7:F67,0)</f>
        <v>28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  <c r="X9" s="40"/>
      <c r="Y9" s="39"/>
      <c r="Z9" s="40"/>
    </row>
    <row r="10" spans="1:26">
      <c r="A10" s="4" t="s">
        <v>66</v>
      </c>
      <c r="B10" s="4">
        <v>496</v>
      </c>
      <c r="C10" s="4">
        <v>422</v>
      </c>
      <c r="D10" s="65" t="s">
        <v>2</v>
      </c>
      <c r="E10" s="4" t="s">
        <v>78</v>
      </c>
      <c r="F10" s="77">
        <f>C32+C33+B35</f>
        <v>421</v>
      </c>
      <c r="G10" s="27"/>
      <c r="H10" s="64"/>
      <c r="I10" s="12" t="s">
        <v>155</v>
      </c>
      <c r="J10" s="9">
        <f>F13</f>
        <v>32.384615384615387</v>
      </c>
      <c r="K10" s="4">
        <f>RANK(J10,'Universal Aggregate Worksheet'!G7:G67,1)</f>
        <v>28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22"/>
      <c r="X10" s="22"/>
      <c r="Y10" s="22"/>
      <c r="Z10" s="40"/>
    </row>
    <row r="11" spans="1:26">
      <c r="A11" s="4" t="s">
        <v>67</v>
      </c>
      <c r="B11" s="6">
        <f>B9/B10</f>
        <v>0.30443548387096775</v>
      </c>
      <c r="C11" s="6">
        <f>C9/C10</f>
        <v>0.28436018957345971</v>
      </c>
      <c r="D11" s="65" t="s">
        <v>3</v>
      </c>
      <c r="E11" s="4" t="s">
        <v>79</v>
      </c>
      <c r="F11" s="77">
        <f>SUM(F9:F10)</f>
        <v>861</v>
      </c>
      <c r="G11" s="27"/>
      <c r="H11" s="64"/>
      <c r="I11" s="12" t="s">
        <v>203</v>
      </c>
      <c r="J11" s="9">
        <f>J9-J10</f>
        <v>1.4615384615384599</v>
      </c>
      <c r="K11" s="4">
        <f>RANK(J11,'Universal Aggregate Worksheet'!H7:H67,0)</f>
        <v>16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  <c r="X11" s="40"/>
      <c r="Y11" s="39"/>
      <c r="Z11" s="40"/>
    </row>
    <row r="12" spans="1:26">
      <c r="A12" s="4" t="s">
        <v>68</v>
      </c>
      <c r="B12" s="4">
        <v>306</v>
      </c>
      <c r="C12" s="4">
        <v>244</v>
      </c>
      <c r="D12" s="65" t="s">
        <v>4</v>
      </c>
      <c r="E12" s="4" t="s">
        <v>80</v>
      </c>
      <c r="F12" s="78">
        <f>F9/(B44/60)</f>
        <v>33.846153846153847</v>
      </c>
      <c r="G12" s="28"/>
      <c r="H12" s="64"/>
      <c r="I12" s="4" t="s">
        <v>128</v>
      </c>
      <c r="J12" s="10">
        <f>F24</f>
        <v>35.80931757845282</v>
      </c>
      <c r="K12" s="4">
        <f>RANK(J12,'Universal Aggregate Worksheet'!AB7:AB67,0)</f>
        <v>6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  <c r="X12" s="40"/>
      <c r="Y12" s="39"/>
      <c r="Z12" s="40"/>
    </row>
    <row r="13" spans="1:26">
      <c r="A13" s="4" t="s">
        <v>69</v>
      </c>
      <c r="B13" s="6">
        <f>B12/B10</f>
        <v>0.61693548387096775</v>
      </c>
      <c r="C13" s="6">
        <f>C12/C10</f>
        <v>0.5781990521327014</v>
      </c>
      <c r="D13" s="65" t="s">
        <v>5</v>
      </c>
      <c r="E13" s="4" t="s">
        <v>81</v>
      </c>
      <c r="F13" s="78">
        <f>F10/(B44/60)</f>
        <v>32.384615384615387</v>
      </c>
      <c r="G13" s="28"/>
      <c r="H13" s="64"/>
      <c r="I13" s="4" t="s">
        <v>131</v>
      </c>
      <c r="J13" s="10">
        <f>F25</f>
        <v>28.831030677202499</v>
      </c>
      <c r="K13" s="4">
        <f>RANK(J13,'Universal Aggregate Worksheet'!AD7:AD67,1)</f>
        <v>31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  <c r="X13" s="40"/>
      <c r="Y13" s="39"/>
      <c r="Z13" s="40"/>
    </row>
    <row r="14" spans="1:26">
      <c r="A14" s="4" t="s">
        <v>73</v>
      </c>
      <c r="B14" s="6">
        <f>B9/B12</f>
        <v>0.49346405228758172</v>
      </c>
      <c r="C14" s="6">
        <f>C9/C12</f>
        <v>0.49180327868852458</v>
      </c>
      <c r="D14" s="65" t="s">
        <v>6</v>
      </c>
      <c r="E14" s="4" t="s">
        <v>82</v>
      </c>
      <c r="F14" s="78">
        <f>F11/(B44/60)</f>
        <v>66.230769230769226</v>
      </c>
      <c r="G14" s="28"/>
      <c r="H14" s="64"/>
      <c r="I14" s="4" t="s">
        <v>133</v>
      </c>
      <c r="J14" s="10">
        <f>F26</f>
        <v>6.9782869012503213</v>
      </c>
      <c r="K14" s="4">
        <f>RANK(J14,'Universal Aggregate Worksheet'!AF7:AF67,0)</f>
        <v>14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  <c r="X14" s="40"/>
      <c r="Y14" s="39"/>
      <c r="Z14" s="40"/>
    </row>
    <row r="15" spans="1:26">
      <c r="A15" s="4" t="s">
        <v>70</v>
      </c>
      <c r="B15" s="4">
        <v>76</v>
      </c>
      <c r="C15" s="4">
        <v>67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1.1272727272727272</v>
      </c>
      <c r="K15" s="4">
        <f>RANK(J15,'Universal Aggregate Worksheet'!O7:O67,0)</f>
        <v>7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  <c r="X15" s="40"/>
      <c r="Y15" s="39"/>
      <c r="Z15" s="40"/>
    </row>
    <row r="16" spans="1:26">
      <c r="A16" s="4" t="s">
        <v>74</v>
      </c>
      <c r="B16" s="6">
        <f>B15/B9</f>
        <v>0.50331125827814571</v>
      </c>
      <c r="C16" s="6">
        <f>C15/C9</f>
        <v>0.55833333333333335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1.002375296912114</v>
      </c>
      <c r="K16" s="4">
        <f>RANK(J16,'Universal Aggregate Worksheet'!T7:T67,1)</f>
        <v>26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  <c r="X16" s="40"/>
      <c r="Y16" s="39"/>
      <c r="Z16" s="40"/>
    </row>
    <row r="17" spans="1:26">
      <c r="A17" s="4" t="s">
        <v>337</v>
      </c>
      <c r="B17" s="8">
        <f>B9-B15</f>
        <v>75</v>
      </c>
      <c r="C17" s="8">
        <f>C9-C15</f>
        <v>53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0.31148588709677416</v>
      </c>
      <c r="K17" s="4">
        <f>RANK(J17,'Universal Aggregate Worksheet'!R7:R67,0)</f>
        <v>21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  <c r="X17" s="40"/>
      <c r="Y17" s="39"/>
      <c r="Z17" s="40"/>
    </row>
    <row r="18" spans="1:26">
      <c r="A18" s="7"/>
      <c r="B18" s="7"/>
      <c r="C18" s="7"/>
      <c r="D18" s="65" t="s">
        <v>10</v>
      </c>
      <c r="E18" s="4" t="s">
        <v>113</v>
      </c>
      <c r="F18" s="10">
        <f>(B9/F9)*100</f>
        <v>34.31818181818182</v>
      </c>
      <c r="G18" s="29"/>
      <c r="H18" s="64"/>
      <c r="I18" s="4" t="s">
        <v>166</v>
      </c>
      <c r="J18" s="6">
        <f>F36</f>
        <v>0.29504502369668245</v>
      </c>
      <c r="K18" s="4">
        <f>RANK(J18,'Universal Aggregate Worksheet'!W7:W67,1)</f>
        <v>31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  <c r="X18" s="40"/>
      <c r="Y18" s="39"/>
      <c r="Z18" s="40"/>
    </row>
    <row r="19" spans="1:26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28.50356294536817</v>
      </c>
      <c r="G19" s="29"/>
      <c r="H19" s="64"/>
      <c r="I19" s="4" t="s">
        <v>176</v>
      </c>
      <c r="J19" s="10">
        <f>F48</f>
        <v>0.17272727272727273</v>
      </c>
      <c r="K19" s="4">
        <f>RANK(J19,'Universal Aggregate Worksheet'!Y7:Y67,0)</f>
        <v>30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  <c r="X19" s="40"/>
      <c r="Y19" s="39"/>
      <c r="Z19" s="40"/>
    </row>
    <row r="20" spans="1:26">
      <c r="A20" s="4" t="s">
        <v>90</v>
      </c>
      <c r="B20" s="4">
        <v>51</v>
      </c>
      <c r="C20" s="4">
        <v>57</v>
      </c>
      <c r="D20" s="65" t="s">
        <v>12</v>
      </c>
      <c r="E20" s="4" t="s">
        <v>115</v>
      </c>
      <c r="F20" s="10">
        <f>F18-F19</f>
        <v>5.8146188728136501</v>
      </c>
      <c r="G20" s="29"/>
      <c r="H20" s="64"/>
      <c r="I20" s="4" t="s">
        <v>177</v>
      </c>
      <c r="J20" s="10">
        <f>F49</f>
        <v>0.15914489311163896</v>
      </c>
      <c r="K20" s="4">
        <f>RANK(J20,'Universal Aggregate Worksheet'!Z7:Z67,1)</f>
        <v>25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  <c r="X20" s="40"/>
      <c r="Y20" s="39"/>
      <c r="Z20" s="40"/>
    </row>
    <row r="21" spans="1:26">
      <c r="A21" s="4" t="s">
        <v>91</v>
      </c>
      <c r="B21" s="4">
        <v>11</v>
      </c>
      <c r="C21" s="4">
        <v>27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0.5741935483870968</v>
      </c>
      <c r="K21" s="4">
        <f>RANK(J21,'Universal Aggregate Worksheet'!J7:J67,0)</f>
        <v>10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  <c r="X21" s="40"/>
      <c r="Y21" s="39"/>
      <c r="Z21" s="40"/>
    </row>
    <row r="22" spans="1:26">
      <c r="A22" s="12" t="s">
        <v>138</v>
      </c>
      <c r="B22" s="23">
        <f>B21/B20</f>
        <v>0.21568627450980393</v>
      </c>
      <c r="C22" s="23">
        <f>C21/C20</f>
        <v>0.47368421052631576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0.82096069868995636</v>
      </c>
      <c r="K22" s="4">
        <f>RANK(J22,'Universal Aggregate Worksheet'!K7:K67,0)</f>
        <v>38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  <c r="X22" s="40"/>
      <c r="Y22" s="39"/>
      <c r="Z22" s="40"/>
    </row>
    <row r="23" spans="1:26">
      <c r="A23" s="12" t="s">
        <v>92</v>
      </c>
      <c r="B23" s="12">
        <v>2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0.86693548387096775</v>
      </c>
      <c r="K23" s="4">
        <f>RANK(J23,'Universal Aggregate Worksheet'!L7:L67,1)</f>
        <v>53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  <c r="X23" s="40"/>
      <c r="Y23" s="39"/>
      <c r="Z23" s="40"/>
    </row>
    <row r="24" spans="1:26">
      <c r="A24" s="12" t="s">
        <v>93</v>
      </c>
      <c r="B24" s="23">
        <f>B23/C20</f>
        <v>3.5087719298245612E-2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35.80931757845282</v>
      </c>
      <c r="G24" s="7"/>
      <c r="H24" s="64"/>
      <c r="I24" s="4" t="s">
        <v>198</v>
      </c>
      <c r="J24" s="6">
        <f>B22</f>
        <v>0.21568627450980393</v>
      </c>
      <c r="K24" s="4">
        <f>RANK(J24,'Universal Aggregate Worksheet'!AG7:AG67,0)</f>
        <v>55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  <c r="X24" s="40"/>
      <c r="Y24" s="39"/>
      <c r="Z24" s="40"/>
    </row>
    <row r="25" spans="1:26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28.831030677202499</v>
      </c>
      <c r="G25" s="7"/>
      <c r="H25" s="64"/>
      <c r="I25" s="12" t="s">
        <v>199</v>
      </c>
      <c r="J25" s="6">
        <f>C22</f>
        <v>0.47368421052631576</v>
      </c>
      <c r="K25" s="4">
        <f>RANK(J25,'Universal Aggregate Worksheet'!AH7:AH67,1)</f>
        <v>51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  <c r="X25" s="40"/>
      <c r="Y25" s="39"/>
      <c r="Z25" s="40"/>
    </row>
    <row r="26" spans="1:26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6.9782869012503213</v>
      </c>
      <c r="G26" s="7"/>
      <c r="H26" s="64"/>
      <c r="I26" s="12" t="s">
        <v>212</v>
      </c>
      <c r="J26" s="10">
        <f>F41</f>
        <v>0.1028225806451613</v>
      </c>
      <c r="K26" s="4">
        <f>RANK(J26,'Universal Aggregate Worksheet'!AM7:AM67,0)</f>
        <v>31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  <c r="X26" s="40"/>
      <c r="Y26" s="39"/>
      <c r="Z26" s="40"/>
    </row>
    <row r="27" spans="1:26">
      <c r="A27" s="4" t="s">
        <v>338</v>
      </c>
      <c r="B27" s="4">
        <v>434</v>
      </c>
      <c r="C27" s="4">
        <v>328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0.13507109004739337</v>
      </c>
      <c r="K27" s="4">
        <f>RANK(J27,'Universal Aggregate Worksheet'!AN7:AN67,1)</f>
        <v>58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  <c r="X27" s="40"/>
      <c r="Y27" s="39"/>
      <c r="Z27" s="40"/>
    </row>
    <row r="28" spans="1:26">
      <c r="A28" s="4" t="s">
        <v>339</v>
      </c>
      <c r="B28" s="12">
        <v>213</v>
      </c>
      <c r="C28" s="12">
        <v>224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0.11590909090909091</v>
      </c>
      <c r="K28" s="4">
        <f>RANK(J28,'Universal Aggregate Worksheet'!AI7:AI67,0)</f>
        <v>18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  <c r="X28" s="40"/>
      <c r="Y28" s="39"/>
      <c r="Z28" s="40"/>
    </row>
    <row r="29" spans="1:26">
      <c r="A29" s="12" t="s">
        <v>340</v>
      </c>
      <c r="B29" s="12">
        <v>102</v>
      </c>
      <c r="C29" s="12">
        <v>99</v>
      </c>
      <c r="D29" s="65" t="s">
        <v>21</v>
      </c>
      <c r="E29" s="4" t="s">
        <v>141</v>
      </c>
      <c r="F29" s="10">
        <f>B10/F9</f>
        <v>1.1272727272727272</v>
      </c>
      <c r="G29" s="29"/>
      <c r="H29" s="64"/>
      <c r="I29" s="12" t="s">
        <v>215</v>
      </c>
      <c r="J29" s="80">
        <f>G44</f>
        <v>0.13539192399049882</v>
      </c>
      <c r="K29" s="4">
        <f>RANK(J29,'Universal Aggregate Worksheet'!AJ7:AJ67,1)</f>
        <v>55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  <c r="X29" s="40"/>
      <c r="Y29" s="39"/>
      <c r="Z29" s="40"/>
    </row>
    <row r="30" spans="1:26">
      <c r="A30" s="7"/>
      <c r="B30" s="7"/>
      <c r="C30" s="7"/>
      <c r="D30" s="65" t="s">
        <v>22</v>
      </c>
      <c r="E30" s="12" t="s">
        <v>142</v>
      </c>
      <c r="F30" s="10">
        <f>C10/F10</f>
        <v>1.002375296912114</v>
      </c>
      <c r="G30" s="7"/>
      <c r="H30" s="64"/>
      <c r="I30" s="12" t="s">
        <v>216</v>
      </c>
      <c r="J30" s="80">
        <f>F45</f>
        <v>7.2847682119205295E-2</v>
      </c>
      <c r="K30" s="4">
        <f>RANK(J30,'Universal Aggregate Worksheet'!AK7:AK67,0)</f>
        <v>55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  <c r="X30" s="40"/>
      <c r="Y30" s="39"/>
      <c r="Z30" s="40"/>
    </row>
    <row r="31" spans="1:26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0.12489743036061318</v>
      </c>
      <c r="G31" s="29"/>
      <c r="H31" s="64"/>
      <c r="I31" s="12" t="s">
        <v>217</v>
      </c>
      <c r="J31" s="80">
        <f>G45</f>
        <v>0.22500000000000001</v>
      </c>
      <c r="K31" s="4">
        <f>RANK(J31,'Universal Aggregate Worksheet'!AL7:AL67,1)</f>
        <v>61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  <c r="X31" s="40"/>
      <c r="Y31" s="39"/>
      <c r="Z31" s="40"/>
    </row>
    <row r="32" spans="1:26">
      <c r="A32" s="12" t="s">
        <v>342</v>
      </c>
      <c r="B32" s="94">
        <v>178</v>
      </c>
      <c r="C32" s="94">
        <v>132</v>
      </c>
      <c r="D32" s="65" t="s">
        <v>24</v>
      </c>
      <c r="E32" s="4" t="s">
        <v>143</v>
      </c>
      <c r="F32" s="10">
        <f>B12/F9</f>
        <v>0.69545454545454544</v>
      </c>
      <c r="G32" s="29"/>
      <c r="H32" s="64"/>
      <c r="I32" s="12" t="s">
        <v>219</v>
      </c>
      <c r="J32" s="10">
        <f>F52</f>
        <v>7.4332171893147503E-2</v>
      </c>
      <c r="K32" s="4">
        <f>RANK(J32,'Universal Aggregate Worksheet'!AO7:AO67,1)</f>
        <v>56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  <c r="X32" s="40"/>
      <c r="Y32" s="39"/>
      <c r="Z32" s="40"/>
    </row>
    <row r="33" spans="1:26">
      <c r="A33" s="12" t="s">
        <v>343</v>
      </c>
      <c r="B33" s="12">
        <v>229</v>
      </c>
      <c r="C33" s="12">
        <v>248</v>
      </c>
      <c r="D33" s="65" t="s">
        <v>25</v>
      </c>
      <c r="E33" s="12" t="s">
        <v>144</v>
      </c>
      <c r="F33" s="10">
        <f>C12/F10</f>
        <v>0.57957244655581952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6.6202090592334492E-2</v>
      </c>
      <c r="K33" s="4">
        <f>RANK(J33,'Universal Aggregate Worksheet'!AP7:AP67,0)</f>
        <v>14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22"/>
      <c r="X33" s="22"/>
      <c r="Y33" s="22"/>
      <c r="Z33" s="40"/>
    </row>
    <row r="34" spans="1:26">
      <c r="A34" s="12" t="s">
        <v>71</v>
      </c>
      <c r="B34" s="94">
        <v>188</v>
      </c>
      <c r="C34" s="94">
        <v>215</v>
      </c>
      <c r="D34" s="65" t="s">
        <v>26</v>
      </c>
      <c r="E34" s="12" t="s">
        <v>87</v>
      </c>
      <c r="F34" s="13">
        <f>F32-F33</f>
        <v>0.11588209889872592</v>
      </c>
      <c r="G34" s="29"/>
      <c r="H34" s="64"/>
      <c r="I34" s="12" t="s">
        <v>220</v>
      </c>
      <c r="J34" s="80">
        <f>F53</f>
        <v>0.29453681710213775</v>
      </c>
      <c r="K34" s="4">
        <f>RANK(J34,'Universal Aggregate Worksheet'!AQ7:AQ67,0)</f>
        <v>41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  <c r="X34" s="40"/>
      <c r="Y34" s="39"/>
      <c r="Z34" s="40"/>
    </row>
    <row r="35" spans="1:26">
      <c r="A35" s="12" t="s">
        <v>72</v>
      </c>
      <c r="B35" s="94">
        <f>B33-B34</f>
        <v>41</v>
      </c>
      <c r="C35" s="94">
        <f>C33-C34</f>
        <v>33</v>
      </c>
      <c r="D35" s="65" t="s">
        <v>27</v>
      </c>
      <c r="E35" s="12" t="s">
        <v>145</v>
      </c>
      <c r="F35" s="6">
        <f>((0.167*B21)+(B9)+(0.83*B23))/B10</f>
        <v>0.31148588709677416</v>
      </c>
      <c r="G35" s="30"/>
      <c r="H35" s="64"/>
      <c r="I35" s="12" t="s">
        <v>221</v>
      </c>
      <c r="J35" s="80">
        <f>G53</f>
        <v>0.35227272727272729</v>
      </c>
      <c r="K35" s="4">
        <f>RANK(J35,'Universal Aggregate Worksheet'!AR7:AR67,1)</f>
        <v>48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  <c r="X35" s="40"/>
      <c r="Y35" s="39"/>
      <c r="Z35" s="40"/>
    </row>
    <row r="36" spans="1:26">
      <c r="A36" s="91" t="s">
        <v>75</v>
      </c>
      <c r="B36" s="6">
        <f>B34/(B34+B35)</f>
        <v>0.82096069868995636</v>
      </c>
      <c r="C36" s="6">
        <f>C34/(C34+C35)</f>
        <v>0.86693548387096775</v>
      </c>
      <c r="D36" s="65" t="s">
        <v>28</v>
      </c>
      <c r="E36" s="12" t="s">
        <v>146</v>
      </c>
      <c r="F36" s="6">
        <f>((0.167*C21)+(C9)+(0.83*C23))/C10</f>
        <v>0.29504502369668245</v>
      </c>
      <c r="G36" s="7"/>
      <c r="H36" s="64"/>
      <c r="I36" s="12" t="s">
        <v>352</v>
      </c>
      <c r="J36" s="80">
        <f>F54</f>
        <v>0.24228028503562946</v>
      </c>
      <c r="K36" s="4">
        <f>RANK(J36,'Universal Aggregate Worksheet'!N7:N67,1)</f>
        <v>39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  <c r="X36" s="40"/>
      <c r="Y36" s="39"/>
      <c r="Z36" s="40"/>
    </row>
    <row r="37" spans="1:26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0.50489215686274502</v>
      </c>
      <c r="G37" s="30"/>
      <c r="H37" s="64"/>
      <c r="I37" s="12" t="s">
        <v>353</v>
      </c>
      <c r="J37" s="80">
        <f>F55</f>
        <v>0.48409090909090907</v>
      </c>
      <c r="K37" s="4">
        <f>RANK(J37,'Universal Aggregate Worksheet'!M7:M67,1)</f>
        <v>37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  <c r="X37" s="40"/>
      <c r="Y37" s="39"/>
      <c r="Z37" s="40"/>
    </row>
    <row r="38" spans="1:26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0.51028278688524586</v>
      </c>
      <c r="G38" s="30"/>
      <c r="H38" s="64"/>
      <c r="I38" s="12" t="s">
        <v>200</v>
      </c>
      <c r="J38" s="10">
        <f>B71</f>
        <v>29.016169616674855</v>
      </c>
      <c r="K38" s="4">
        <f>RANK(J38,'Universal Aggregate Worksheet'!AS7:AS67,0)</f>
        <v>43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  <c r="X38" s="40"/>
      <c r="Y38" s="39"/>
      <c r="Z38" s="40"/>
    </row>
    <row r="39" spans="1:26">
      <c r="A39" s="12" t="s">
        <v>344</v>
      </c>
      <c r="B39" s="12">
        <v>64</v>
      </c>
      <c r="C39" s="12">
        <v>57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28.203767298198354</v>
      </c>
      <c r="K39" s="4">
        <f>RANK(J39,'Universal Aggregate Worksheet'!AT7:AT67,1)</f>
        <v>11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  <c r="X39" s="40"/>
      <c r="Y39" s="39"/>
      <c r="Z39" s="40"/>
    </row>
    <row r="40" spans="1:26">
      <c r="A40" s="91" t="s">
        <v>345</v>
      </c>
      <c r="B40" s="4">
        <v>56.5</v>
      </c>
      <c r="C40" s="4">
        <v>47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0.8124023184765008</v>
      </c>
      <c r="K40" s="4">
        <f>RANK(J40,'Universal Aggregate Worksheet'!AU7:AU67,0)</f>
        <v>25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  <c r="X40" s="40"/>
      <c r="Y40" s="39"/>
      <c r="Z40" s="40"/>
    </row>
    <row r="41" spans="1:26">
      <c r="A41" s="7"/>
      <c r="B41" s="7"/>
      <c r="C41" s="7"/>
      <c r="D41" s="65" t="s">
        <v>188</v>
      </c>
      <c r="E41" s="12" t="s">
        <v>94</v>
      </c>
      <c r="F41" s="13">
        <f>B20/B10</f>
        <v>0.1028225806451613</v>
      </c>
      <c r="G41" s="13">
        <f>C20/C10</f>
        <v>0.13507109004739337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  <c r="X41" s="40"/>
      <c r="Y41" s="39"/>
      <c r="Z41" s="40"/>
    </row>
    <row r="42" spans="1:26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0.13507109004739337</v>
      </c>
      <c r="G42" s="10">
        <f>B20/B10</f>
        <v>0.1028225806451613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22"/>
      <c r="X42" s="22"/>
      <c r="Y42" s="22"/>
      <c r="Z42" s="40"/>
    </row>
    <row r="43" spans="1:26">
      <c r="A43" s="4" t="s">
        <v>347</v>
      </c>
      <c r="B43" s="4">
        <v>13</v>
      </c>
      <c r="C43" s="4">
        <v>13</v>
      </c>
      <c r="D43" s="65" t="s">
        <v>190</v>
      </c>
      <c r="E43" s="12" t="s">
        <v>208</v>
      </c>
      <c r="F43" s="10">
        <f>F41-F42</f>
        <v>-3.2248509402232076E-2</v>
      </c>
      <c r="G43" s="10">
        <f>G41-G42</f>
        <v>3.2248509402232076E-2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  <c r="X43" s="40"/>
      <c r="Y43" s="39"/>
      <c r="Z43" s="40"/>
    </row>
    <row r="44" spans="1:26">
      <c r="A44" s="4" t="s">
        <v>348</v>
      </c>
      <c r="B44" s="4">
        <v>780</v>
      </c>
      <c r="C44" s="4">
        <v>780</v>
      </c>
      <c r="D44" s="65" t="s">
        <v>34</v>
      </c>
      <c r="E44" s="12" t="s">
        <v>209</v>
      </c>
      <c r="F44" s="79">
        <f>B20/F9</f>
        <v>0.11590909090909091</v>
      </c>
      <c r="G44" s="79">
        <f>C20/F10</f>
        <v>0.13539192399049882</v>
      </c>
      <c r="H44" s="64"/>
      <c r="M44" s="65" t="s">
        <v>34</v>
      </c>
      <c r="N44" s="11"/>
      <c r="O44" s="38"/>
      <c r="P44" s="38"/>
      <c r="Q44" s="38"/>
      <c r="R44" s="38"/>
      <c r="S44" s="38"/>
      <c r="T44" s="40"/>
      <c r="U44" s="40"/>
      <c r="V44" s="39"/>
      <c r="W44" s="40"/>
      <c r="X44" s="40"/>
      <c r="Y44" s="39"/>
      <c r="Z44" s="40"/>
    </row>
    <row r="45" spans="1:26" ht="15.75" thickBot="1">
      <c r="D45" s="65" t="s">
        <v>35</v>
      </c>
      <c r="E45" s="4" t="s">
        <v>210</v>
      </c>
      <c r="F45" s="79">
        <f>B21/B9</f>
        <v>7.2847682119205295E-2</v>
      </c>
      <c r="G45" s="79">
        <f>C21/C9</f>
        <v>0.22500000000000001</v>
      </c>
      <c r="H45" s="64"/>
      <c r="M45" s="65" t="s">
        <v>35</v>
      </c>
      <c r="N45" s="11"/>
      <c r="O45" s="38"/>
      <c r="P45" s="38"/>
      <c r="Q45" s="38"/>
      <c r="R45" s="38"/>
      <c r="S45" s="38"/>
      <c r="T45" s="40"/>
      <c r="U45" s="40"/>
      <c r="V45" s="39"/>
      <c r="W45" s="40"/>
      <c r="X45" s="40"/>
      <c r="Y45" s="39"/>
      <c r="Z45" s="40"/>
    </row>
    <row r="46" spans="1:26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11"/>
      <c r="O46" s="38"/>
      <c r="P46" s="38"/>
      <c r="Q46" s="38"/>
      <c r="R46" s="38"/>
      <c r="S46" s="38"/>
      <c r="T46" s="40"/>
      <c r="U46" s="40"/>
      <c r="V46" s="39"/>
      <c r="W46" s="22"/>
      <c r="X46" s="22"/>
      <c r="Y46" s="22"/>
      <c r="Z46" s="40"/>
    </row>
    <row r="47" spans="1:26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11"/>
      <c r="O47" s="38"/>
      <c r="P47" s="38"/>
      <c r="Q47" s="38"/>
      <c r="R47" s="38"/>
      <c r="S47" s="38"/>
      <c r="T47" s="40"/>
      <c r="U47" s="40"/>
      <c r="V47" s="39"/>
      <c r="W47" s="40"/>
      <c r="X47" s="40"/>
      <c r="Y47" s="39"/>
      <c r="Z47" s="40"/>
    </row>
    <row r="48" spans="1:26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0.17272727272727273</v>
      </c>
      <c r="G48" s="32"/>
      <c r="H48" s="64"/>
      <c r="M48" s="65" t="s">
        <v>39</v>
      </c>
      <c r="N48" s="11"/>
      <c r="O48" s="38"/>
      <c r="P48" s="38"/>
      <c r="Q48" s="38"/>
      <c r="R48" s="38"/>
      <c r="S48" s="38"/>
      <c r="T48" s="40"/>
      <c r="U48" s="40"/>
      <c r="V48" s="39"/>
      <c r="W48" s="40"/>
      <c r="X48" s="40"/>
      <c r="Y48" s="39"/>
      <c r="Z48" s="40"/>
    </row>
    <row r="49" spans="1:26">
      <c r="A49" s="4" t="s">
        <v>45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26.702997275204361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33.521126760563376</v>
      </c>
      <c r="D49" s="65" t="s">
        <v>38</v>
      </c>
      <c r="E49" s="4" t="s">
        <v>152</v>
      </c>
      <c r="F49" s="10">
        <f>C15/F10</f>
        <v>0.15914489311163896</v>
      </c>
      <c r="G49" s="29"/>
      <c r="H49" s="64"/>
      <c r="M49" s="65" t="s">
        <v>38</v>
      </c>
      <c r="N49" s="11"/>
      <c r="O49" s="38"/>
      <c r="P49" s="38"/>
      <c r="Q49" s="38"/>
      <c r="R49" s="38"/>
      <c r="S49" s="38"/>
      <c r="T49" s="40"/>
      <c r="U49" s="40"/>
      <c r="V49" s="39"/>
      <c r="W49" s="40"/>
      <c r="X49" s="40"/>
      <c r="Y49" s="39"/>
      <c r="Z49" s="40"/>
    </row>
    <row r="50" spans="1:26">
      <c r="A50" s="4" t="s">
        <v>36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26.90909090909091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18.148148148148149</v>
      </c>
      <c r="D50" s="65" t="s">
        <v>41</v>
      </c>
      <c r="E50" s="7"/>
      <c r="F50" s="7"/>
      <c r="G50" s="7"/>
      <c r="H50" s="64"/>
      <c r="M50" s="65" t="s">
        <v>40</v>
      </c>
      <c r="N50" s="11"/>
      <c r="O50" s="38"/>
      <c r="P50" s="38"/>
      <c r="Q50" s="38"/>
      <c r="R50" s="38"/>
      <c r="S50" s="38"/>
      <c r="T50" s="40"/>
      <c r="U50" s="40"/>
      <c r="V50" s="39"/>
      <c r="W50" s="40"/>
      <c r="X50" s="40"/>
      <c r="Y50" s="39"/>
      <c r="Z50" s="40"/>
    </row>
    <row r="51" spans="1:26">
      <c r="A51" s="4" t="s">
        <v>38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25.384615384615383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31.615120274914087</v>
      </c>
      <c r="D51" s="65" t="s">
        <v>42</v>
      </c>
      <c r="E51" s="24" t="s">
        <v>84</v>
      </c>
      <c r="F51" s="7"/>
      <c r="G51" s="7"/>
      <c r="H51" s="64"/>
      <c r="M51" s="65" t="s">
        <v>41</v>
      </c>
      <c r="N51" s="11"/>
      <c r="O51" s="38"/>
      <c r="P51" s="38"/>
      <c r="Q51" s="38"/>
      <c r="R51" s="38"/>
      <c r="S51" s="38"/>
      <c r="T51" s="40"/>
      <c r="U51" s="40"/>
      <c r="V51" s="39"/>
      <c r="W51" s="40"/>
      <c r="X51" s="40"/>
      <c r="Y51" s="39"/>
      <c r="Z51" s="40"/>
    </row>
    <row r="52" spans="1:26">
      <c r="A52" s="4" t="s">
        <v>24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31.549295774647888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29.973474801061005</v>
      </c>
      <c r="D52" s="65" t="s">
        <v>43</v>
      </c>
      <c r="E52" s="4" t="s">
        <v>85</v>
      </c>
      <c r="F52" s="10">
        <f>B39/F11</f>
        <v>7.4332171893147503E-2</v>
      </c>
      <c r="G52" s="10">
        <f>C39/F11</f>
        <v>6.6202090592334492E-2</v>
      </c>
      <c r="H52" s="64"/>
      <c r="M52" s="65" t="s">
        <v>42</v>
      </c>
      <c r="N52" s="11"/>
      <c r="O52" s="38"/>
      <c r="P52" s="38"/>
      <c r="Q52" s="38"/>
      <c r="R52" s="38"/>
      <c r="S52" s="38"/>
      <c r="T52" s="40"/>
      <c r="U52" s="40"/>
      <c r="V52" s="39"/>
      <c r="W52" s="40"/>
      <c r="X52" s="40"/>
      <c r="Y52" s="39"/>
      <c r="Z52" s="40"/>
    </row>
    <row r="53" spans="1:26">
      <c r="A53" s="4" t="s">
        <v>31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36.363636363636367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26.515151515151516</v>
      </c>
      <c r="D53" s="65" t="s">
        <v>44</v>
      </c>
      <c r="E53" s="12" t="s">
        <v>211</v>
      </c>
      <c r="F53" s="79">
        <f>(C12-C9)/F10</f>
        <v>0.29453681710213775</v>
      </c>
      <c r="G53" s="79">
        <f>(B12-B9)/F9</f>
        <v>0.35227272727272729</v>
      </c>
      <c r="H53" s="64"/>
      <c r="M53" s="65" t="s">
        <v>43</v>
      </c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>
      <c r="A54" s="4" t="s">
        <v>28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31.662269129287601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22.082018927444793</v>
      </c>
      <c r="D54" s="65" t="s">
        <v>45</v>
      </c>
      <c r="E54" s="12" t="s">
        <v>350</v>
      </c>
      <c r="F54" s="79">
        <f>B29/F10</f>
        <v>0.24228028503562946</v>
      </c>
      <c r="G54" s="79">
        <f>C29/F9</f>
        <v>0.22500000000000001</v>
      </c>
      <c r="H54" s="64"/>
      <c r="M54" s="65" t="s">
        <v>44</v>
      </c>
    </row>
    <row r="55" spans="1:26">
      <c r="A55" s="4" t="s">
        <v>20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32.791327913279133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28.651685393258425</v>
      </c>
      <c r="D55" s="65" t="s">
        <v>46</v>
      </c>
      <c r="E55" s="12" t="s">
        <v>351</v>
      </c>
      <c r="F55" s="79">
        <f>B28/F9</f>
        <v>0.48409090909090907</v>
      </c>
      <c r="G55" s="79">
        <f>C28/F10</f>
        <v>0.53206650831353919</v>
      </c>
      <c r="H55" s="64"/>
      <c r="M55" s="65" t="s">
        <v>45</v>
      </c>
    </row>
    <row r="56" spans="1:26">
      <c r="A56" s="4" t="s">
        <v>35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31.485587583148561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30.789473684210527</v>
      </c>
      <c r="D56" s="65" t="s">
        <v>48</v>
      </c>
      <c r="E56" s="7"/>
      <c r="F56" s="7"/>
      <c r="G56" s="7"/>
      <c r="H56" s="64"/>
      <c r="M56" s="65" t="s">
        <v>46</v>
      </c>
    </row>
    <row r="57" spans="1:26">
      <c r="A57" s="4" t="s">
        <v>11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26.143790849673206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31.15727002967359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26">
      <c r="A58" s="4" t="s">
        <v>18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25.543478260869566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28.337874659400548</v>
      </c>
      <c r="D58" s="65" t="s">
        <v>191</v>
      </c>
      <c r="E58" s="12" t="s">
        <v>100</v>
      </c>
      <c r="F58" s="10">
        <f>B71</f>
        <v>29.016169616674855</v>
      </c>
      <c r="G58" s="7"/>
      <c r="H58" s="64"/>
      <c r="M58" s="65" t="s">
        <v>192</v>
      </c>
    </row>
    <row r="59" spans="1:26">
      <c r="A59" s="4" t="s">
        <v>5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26.409495548961427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28.947368421052634</v>
      </c>
      <c r="D59" s="65" t="s">
        <v>49</v>
      </c>
      <c r="E59" s="12" t="s">
        <v>101</v>
      </c>
      <c r="F59" s="10">
        <f>C71</f>
        <v>28.203767298198354</v>
      </c>
      <c r="G59" s="7"/>
      <c r="H59" s="64"/>
      <c r="M59" s="65" t="s">
        <v>191</v>
      </c>
    </row>
    <row r="60" spans="1:26">
      <c r="A60" s="4" t="s">
        <v>51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27.167630057803464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27.197802197802197</v>
      </c>
      <c r="D60" s="65" t="s">
        <v>51</v>
      </c>
      <c r="E60" s="4" t="s">
        <v>153</v>
      </c>
      <c r="F60" s="10">
        <f>F58-F59</f>
        <v>0.8124023184765008</v>
      </c>
      <c r="G60" s="7"/>
      <c r="H60" s="64"/>
      <c r="M60" s="65" t="s">
        <v>49</v>
      </c>
    </row>
    <row r="61" spans="1:26">
      <c r="A61" s="4" t="s">
        <v>30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29.096989966555181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29.712460063897762</v>
      </c>
      <c r="D61" s="65" t="s">
        <v>52</v>
      </c>
      <c r="E61" s="7"/>
      <c r="F61" s="7"/>
      <c r="G61" s="7"/>
      <c r="H61" s="64"/>
      <c r="M61" s="65" t="s">
        <v>51</v>
      </c>
    </row>
    <row r="62" spans="1:26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26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26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29.016169616674855</v>
      </c>
      <c r="C71" s="34">
        <f>AVERAGEIF(C49:C67,"&gt;0")</f>
        <v>28.203767298198354</v>
      </c>
      <c r="H71" s="64"/>
    </row>
  </sheetData>
  <sortState ref="N8:Z52">
    <sortCondition ref="N8:N52"/>
  </sortState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17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104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Fairfield</v>
      </c>
      <c r="C7" s="75" t="s">
        <v>62</v>
      </c>
      <c r="D7" s="66" t="s">
        <v>193</v>
      </c>
      <c r="E7" s="7"/>
      <c r="F7" s="75" t="str">
        <f>B1</f>
        <v>Fairfield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61.772525849335302</v>
      </c>
      <c r="K8" s="4">
        <f>RANK(J8,'Universal Aggregate Worksheet'!I7:I67,0)</f>
        <v>49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118</v>
      </c>
      <c r="C9" s="4">
        <v>98</v>
      </c>
      <c r="D9" s="65" t="s">
        <v>1</v>
      </c>
      <c r="E9" s="4" t="s">
        <v>77</v>
      </c>
      <c r="F9" s="77">
        <f>B32+B33+C35</f>
        <v>372</v>
      </c>
      <c r="G9" s="27"/>
      <c r="H9" s="64"/>
      <c r="I9" s="12" t="s">
        <v>154</v>
      </c>
      <c r="J9" s="9">
        <f>F12</f>
        <v>32.968980797636632</v>
      </c>
      <c r="K9" s="4">
        <f>RANK(J9,'Universal Aggregate Worksheet'!F7:F67,0)</f>
        <v>35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417</v>
      </c>
      <c r="C10" s="4">
        <v>368</v>
      </c>
      <c r="D10" s="65" t="s">
        <v>2</v>
      </c>
      <c r="E10" s="4" t="s">
        <v>78</v>
      </c>
      <c r="F10" s="77">
        <f>C32+C33+B35</f>
        <v>325</v>
      </c>
      <c r="G10" s="27"/>
      <c r="H10" s="64"/>
      <c r="I10" s="12" t="s">
        <v>155</v>
      </c>
      <c r="J10" s="9">
        <f>F13</f>
        <v>28.80354505169867</v>
      </c>
      <c r="K10" s="4">
        <f>RANK(J10,'Universal Aggregate Worksheet'!G7:G67,1)</f>
        <v>4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0.28297362110311752</v>
      </c>
      <c r="C11" s="6">
        <f>C9/C10</f>
        <v>0.26630434782608697</v>
      </c>
      <c r="D11" s="65" t="s">
        <v>3</v>
      </c>
      <c r="E11" s="4" t="s">
        <v>79</v>
      </c>
      <c r="F11" s="77">
        <f>SUM(F9:F10)</f>
        <v>697</v>
      </c>
      <c r="G11" s="27"/>
      <c r="H11" s="64"/>
      <c r="I11" s="12" t="s">
        <v>203</v>
      </c>
      <c r="J11" s="9">
        <f>J9-J10</f>
        <v>4.1654357459379625</v>
      </c>
      <c r="K11" s="4">
        <f>RANK(J11,'Universal Aggregate Worksheet'!H7:H67,0)</f>
        <v>9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274</v>
      </c>
      <c r="C12" s="4">
        <v>216</v>
      </c>
      <c r="D12" s="65" t="s">
        <v>4</v>
      </c>
      <c r="E12" s="4" t="s">
        <v>80</v>
      </c>
      <c r="F12" s="78">
        <f>F9/(B44/60)</f>
        <v>32.968980797636632</v>
      </c>
      <c r="G12" s="28"/>
      <c r="H12" s="64"/>
      <c r="I12" s="4" t="s">
        <v>128</v>
      </c>
      <c r="J12" s="10">
        <f>F24</f>
        <v>31.745618492604201</v>
      </c>
      <c r="K12" s="4">
        <f>RANK(J12,'Universal Aggregate Worksheet'!AB7:AB67,0)</f>
        <v>19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0.65707434052757796</v>
      </c>
      <c r="C13" s="6">
        <f>C12/C10</f>
        <v>0.58695652173913049</v>
      </c>
      <c r="D13" s="65" t="s">
        <v>5</v>
      </c>
      <c r="E13" s="4" t="s">
        <v>81</v>
      </c>
      <c r="F13" s="78">
        <f>F10/(B44/60)</f>
        <v>28.80354505169867</v>
      </c>
      <c r="G13" s="28"/>
      <c r="H13" s="64"/>
      <c r="I13" s="4" t="s">
        <v>131</v>
      </c>
      <c r="J13" s="10">
        <f>F25</f>
        <v>30.018024942631619</v>
      </c>
      <c r="K13" s="4">
        <f>RANK(J13,'Universal Aggregate Worksheet'!AD7:AD67,1)</f>
        <v>38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0.43065693430656932</v>
      </c>
      <c r="C14" s="6">
        <f>C9/C12</f>
        <v>0.45370370370370372</v>
      </c>
      <c r="D14" s="65" t="s">
        <v>6</v>
      </c>
      <c r="E14" s="4" t="s">
        <v>82</v>
      </c>
      <c r="F14" s="78">
        <f>F11/(B44/60)</f>
        <v>61.772525849335302</v>
      </c>
      <c r="G14" s="28"/>
      <c r="H14" s="64"/>
      <c r="I14" s="4" t="s">
        <v>133</v>
      </c>
      <c r="J14" s="10">
        <f>F26</f>
        <v>1.7275935499725819</v>
      </c>
      <c r="K14" s="4">
        <f>RANK(J14,'Universal Aggregate Worksheet'!AF7:AF67,0)</f>
        <v>30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56</v>
      </c>
      <c r="C15" s="4">
        <v>59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1.1209677419354838</v>
      </c>
      <c r="K15" s="4">
        <f>RANK(J15,'Universal Aggregate Worksheet'!O7:O67,0)</f>
        <v>11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0.47457627118644069</v>
      </c>
      <c r="C16" s="6">
        <f>C15/C9</f>
        <v>0.60204081632653061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1.1323076923076922</v>
      </c>
      <c r="K16" s="4">
        <f>RANK(J16,'Universal Aggregate Worksheet'!T7:T67,1)</f>
        <v>54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62</v>
      </c>
      <c r="C17" s="8">
        <f>C9-C15</f>
        <v>39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0.29135971223021584</v>
      </c>
      <c r="K17" s="4">
        <f>RANK(J17,'Universal Aggregate Worksheet'!R7:R67,0)</f>
        <v>36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31.72043010752688</v>
      </c>
      <c r="G18" s="29"/>
      <c r="H18" s="64"/>
      <c r="I18" s="4" t="s">
        <v>166</v>
      </c>
      <c r="J18" s="6">
        <f>F36</f>
        <v>0.27174999999999999</v>
      </c>
      <c r="K18" s="4">
        <f>RANK(J18,'Universal Aggregate Worksheet'!W7:W67,1)</f>
        <v>13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30.153846153846153</v>
      </c>
      <c r="G19" s="29"/>
      <c r="H19" s="64"/>
      <c r="I19" s="4" t="s">
        <v>176</v>
      </c>
      <c r="J19" s="10">
        <f>F48</f>
        <v>0.15053763440860216</v>
      </c>
      <c r="K19" s="4">
        <f>RANK(J19,'Universal Aggregate Worksheet'!Y7:Y67,0)</f>
        <v>43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33</v>
      </c>
      <c r="C20" s="4">
        <v>38</v>
      </c>
      <c r="D20" s="65" t="s">
        <v>12</v>
      </c>
      <c r="E20" s="4" t="s">
        <v>115</v>
      </c>
      <c r="F20" s="10">
        <f>F18-F19</f>
        <v>1.5665839536807269</v>
      </c>
      <c r="G20" s="29"/>
      <c r="H20" s="64"/>
      <c r="I20" s="4" t="s">
        <v>177</v>
      </c>
      <c r="J20" s="10">
        <f>F49</f>
        <v>0.18153846153846154</v>
      </c>
      <c r="K20" s="4">
        <f>RANK(J20,'Universal Aggregate Worksheet'!Z7:Z67,1)</f>
        <v>41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11</v>
      </c>
      <c r="C21" s="4">
        <v>12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0.609375</v>
      </c>
      <c r="K21" s="4">
        <f>RANK(J21,'Universal Aggregate Worksheet'!J7:J67,0)</f>
        <v>4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0.33333333333333331</v>
      </c>
      <c r="C22" s="23">
        <f>C21/C20</f>
        <v>0.31578947368421051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0.82513661202185795</v>
      </c>
      <c r="K22" s="4">
        <f>RANK(J22,'Universal Aggregate Worksheet'!K7:K67,0)</f>
        <v>31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2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0.82901554404145072</v>
      </c>
      <c r="K23" s="4">
        <f>RANK(J23,'Universal Aggregate Worksheet'!L7:L67,1)</f>
        <v>27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5.2631578947368418E-2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31.745618492604201</v>
      </c>
      <c r="G24" s="7"/>
      <c r="H24" s="64"/>
      <c r="I24" s="4" t="s">
        <v>198</v>
      </c>
      <c r="J24" s="6">
        <f>B22</f>
        <v>0.33333333333333331</v>
      </c>
      <c r="K24" s="4">
        <f>RANK(J24,'Universal Aggregate Worksheet'!AG7:AG67,0)</f>
        <v>36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30.018024942631619</v>
      </c>
      <c r="G25" s="7"/>
      <c r="H25" s="64"/>
      <c r="I25" s="12" t="s">
        <v>199</v>
      </c>
      <c r="J25" s="6">
        <f>C22</f>
        <v>0.31578947368421051</v>
      </c>
      <c r="K25" s="4">
        <f>RANK(J25,'Universal Aggregate Worksheet'!AH7:AH67,1)</f>
        <v>23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1.7275935499725819</v>
      </c>
      <c r="G26" s="7"/>
      <c r="H26" s="64"/>
      <c r="I26" s="12" t="s">
        <v>212</v>
      </c>
      <c r="J26" s="10">
        <f>F41</f>
        <v>7.9136690647482008E-2</v>
      </c>
      <c r="K26" s="4">
        <f>RANK(J26,'Universal Aggregate Worksheet'!AM7:AM67,0)</f>
        <v>53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303</v>
      </c>
      <c r="C27" s="4">
        <v>313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0.10326086956521739</v>
      </c>
      <c r="K27" s="4">
        <f>RANK(J27,'Universal Aggregate Worksheet'!AN7:AN67,1)</f>
        <v>31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162</v>
      </c>
      <c r="C28" s="12">
        <v>154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8.8709677419354843E-2</v>
      </c>
      <c r="K28" s="4">
        <f>RANK(J28,'Universal Aggregate Worksheet'!AI7:AI67,0)</f>
        <v>50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68</v>
      </c>
      <c r="C29" s="12">
        <v>90</v>
      </c>
      <c r="D29" s="65" t="s">
        <v>21</v>
      </c>
      <c r="E29" s="4" t="s">
        <v>141</v>
      </c>
      <c r="F29" s="10">
        <f>B10/F9</f>
        <v>1.1209677419354838</v>
      </c>
      <c r="G29" s="29"/>
      <c r="H29" s="64"/>
      <c r="I29" s="12" t="s">
        <v>215</v>
      </c>
      <c r="J29" s="80">
        <f>G44</f>
        <v>0.11692307692307692</v>
      </c>
      <c r="K29" s="4">
        <f>RANK(J29,'Universal Aggregate Worksheet'!AJ7:AJ67,1)</f>
        <v>41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1.1323076923076922</v>
      </c>
      <c r="G30" s="7"/>
      <c r="H30" s="64"/>
      <c r="I30" s="12" t="s">
        <v>216</v>
      </c>
      <c r="J30" s="80">
        <f>F45</f>
        <v>9.3220338983050849E-2</v>
      </c>
      <c r="K30" s="4">
        <f>RANK(J30,'Universal Aggregate Worksheet'!AK7:AK67,0)</f>
        <v>48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-1.1339950372208474E-2</v>
      </c>
      <c r="G31" s="29"/>
      <c r="H31" s="64"/>
      <c r="I31" s="12" t="s">
        <v>217</v>
      </c>
      <c r="J31" s="80">
        <f>G45</f>
        <v>0.12244897959183673</v>
      </c>
      <c r="K31" s="4">
        <f>RANK(J31,'Universal Aggregate Worksheet'!AL7:AL67,1)</f>
        <v>32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156</v>
      </c>
      <c r="C32" s="94">
        <v>100</v>
      </c>
      <c r="D32" s="65" t="s">
        <v>24</v>
      </c>
      <c r="E32" s="4" t="s">
        <v>143</v>
      </c>
      <c r="F32" s="10">
        <f>B12/F9</f>
        <v>0.73655913978494625</v>
      </c>
      <c r="G32" s="29"/>
      <c r="H32" s="64"/>
      <c r="I32" s="12" t="s">
        <v>219</v>
      </c>
      <c r="J32" s="10">
        <f>F52</f>
        <v>5.5954088952654232E-2</v>
      </c>
      <c r="K32" s="4">
        <f>RANK(J32,'Universal Aggregate Worksheet'!AO7:AO67,1)</f>
        <v>34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183</v>
      </c>
      <c r="C33" s="12">
        <v>193</v>
      </c>
      <c r="D33" s="65" t="s">
        <v>25</v>
      </c>
      <c r="E33" s="12" t="s">
        <v>144</v>
      </c>
      <c r="F33" s="10">
        <f>C12/F10</f>
        <v>0.66461538461538461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5.0215208034433287E-2</v>
      </c>
      <c r="K33" s="4">
        <f>RANK(J33,'Universal Aggregate Worksheet'!AP7:AP67,0)</f>
        <v>46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151</v>
      </c>
      <c r="C34" s="94">
        <v>160</v>
      </c>
      <c r="D34" s="65" t="s">
        <v>26</v>
      </c>
      <c r="E34" s="12" t="s">
        <v>87</v>
      </c>
      <c r="F34" s="13">
        <f>F32-F33</f>
        <v>7.1943755169561641E-2</v>
      </c>
      <c r="G34" s="29"/>
      <c r="H34" s="64"/>
      <c r="I34" s="12" t="s">
        <v>220</v>
      </c>
      <c r="J34" s="80">
        <f>F53</f>
        <v>0.36307692307692307</v>
      </c>
      <c r="K34" s="4">
        <f>RANK(J34,'Universal Aggregate Worksheet'!AQ7:AQ67,0)</f>
        <v>11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32</v>
      </c>
      <c r="C35" s="94">
        <f>C33-C34</f>
        <v>33</v>
      </c>
      <c r="D35" s="65" t="s">
        <v>27</v>
      </c>
      <c r="E35" s="12" t="s">
        <v>145</v>
      </c>
      <c r="F35" s="6">
        <f>((0.167*B21)+(B9)+(0.83*B23))/B10</f>
        <v>0.29135971223021584</v>
      </c>
      <c r="G35" s="30"/>
      <c r="H35" s="64"/>
      <c r="I35" s="12" t="s">
        <v>221</v>
      </c>
      <c r="J35" s="80">
        <f>G53</f>
        <v>0.41935483870967744</v>
      </c>
      <c r="K35" s="4">
        <f>RANK(J35,'Universal Aggregate Worksheet'!AR7:AR67,1)</f>
        <v>61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0.82513661202185795</v>
      </c>
      <c r="C36" s="6">
        <f>C34/(C34+C35)</f>
        <v>0.82901554404145072</v>
      </c>
      <c r="D36" s="65" t="s">
        <v>28</v>
      </c>
      <c r="E36" s="12" t="s">
        <v>146</v>
      </c>
      <c r="F36" s="6">
        <f>((0.167*C21)+(C9)+(0.83*C23))/C10</f>
        <v>0.27174999999999999</v>
      </c>
      <c r="G36" s="7"/>
      <c r="H36" s="64"/>
      <c r="I36" s="12" t="s">
        <v>352</v>
      </c>
      <c r="J36" s="80">
        <f>F54</f>
        <v>0.20923076923076922</v>
      </c>
      <c r="K36" s="4">
        <f>RANK(J36,'Universal Aggregate Worksheet'!N7:N67,1)</f>
        <v>28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0.44341970802919706</v>
      </c>
      <c r="G37" s="30"/>
      <c r="H37" s="64"/>
      <c r="I37" s="12" t="s">
        <v>353</v>
      </c>
      <c r="J37" s="80">
        <f>F55</f>
        <v>0.43548387096774194</v>
      </c>
      <c r="K37" s="4">
        <f>RANK(J37,'Universal Aggregate Worksheet'!M7:M67,1)</f>
        <v>14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0.46298148148148149</v>
      </c>
      <c r="G38" s="30"/>
      <c r="H38" s="64"/>
      <c r="I38" s="12" t="s">
        <v>200</v>
      </c>
      <c r="J38" s="10">
        <f>B71</f>
        <v>29.482322998406776</v>
      </c>
      <c r="K38" s="4">
        <f>RANK(J38,'Universal Aggregate Worksheet'!AS7:AS67,0)</f>
        <v>30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39</v>
      </c>
      <c r="C39" s="12">
        <v>35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29.405879371106732</v>
      </c>
      <c r="K39" s="4">
        <f>RANK(J39,'Universal Aggregate Worksheet'!AT7:AT67,1)</f>
        <v>36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32.5</v>
      </c>
      <c r="C40" s="4">
        <v>28.5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7.644362730004417E-2</v>
      </c>
      <c r="K40" s="4">
        <f>RANK(J40,'Universal Aggregate Worksheet'!AU7:AU67,0)</f>
        <v>33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7.9136690647482008E-2</v>
      </c>
      <c r="G41" s="13">
        <f>C20/C10</f>
        <v>0.10326086956521739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0.10326086956521739</v>
      </c>
      <c r="G42" s="10">
        <f>B20/B10</f>
        <v>7.9136690647482008E-2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-2.4124178917735384E-2</v>
      </c>
      <c r="G43" s="10">
        <f>G41-G42</f>
        <v>2.4124178917735384E-2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677</v>
      </c>
      <c r="C44" s="4">
        <v>677</v>
      </c>
      <c r="D44" s="65" t="s">
        <v>34</v>
      </c>
      <c r="E44" s="12" t="s">
        <v>209</v>
      </c>
      <c r="F44" s="79">
        <f>B20/F9</f>
        <v>8.8709677419354843E-2</v>
      </c>
      <c r="G44" s="79">
        <f>C20/F10</f>
        <v>0.11692307692307692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9.3220338983050849E-2</v>
      </c>
      <c r="G45" s="79">
        <f>C21/C9</f>
        <v>0.12244897959183673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0.15053763440860216</v>
      </c>
      <c r="G48" s="32"/>
      <c r="H48" s="64"/>
      <c r="M48" s="65" t="s">
        <v>39</v>
      </c>
    </row>
    <row r="49" spans="1:13">
      <c r="A49" s="4" t="s">
        <v>49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32.986111111111107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28.059701492537314</v>
      </c>
      <c r="D49" s="65" t="s">
        <v>38</v>
      </c>
      <c r="E49" s="4" t="s">
        <v>152</v>
      </c>
      <c r="F49" s="10">
        <f>C15/F10</f>
        <v>0.18153846153846154</v>
      </c>
      <c r="G49" s="29"/>
      <c r="H49" s="64"/>
      <c r="M49" s="65" t="s">
        <v>38</v>
      </c>
    </row>
    <row r="50" spans="1:13">
      <c r="A50" s="4" t="s">
        <v>6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30.855855855855857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25.133689839572192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22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30.792682926829269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27.586206896551722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53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28.865979381443296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31.818181818181817</v>
      </c>
      <c r="D52" s="65" t="s">
        <v>43</v>
      </c>
      <c r="E52" s="4" t="s">
        <v>85</v>
      </c>
      <c r="F52" s="10">
        <f>B39/F11</f>
        <v>5.5954088952654232E-2</v>
      </c>
      <c r="G52" s="10">
        <f>C39/F11</f>
        <v>5.0215208034433287E-2</v>
      </c>
      <c r="H52" s="64"/>
      <c r="M52" s="65" t="s">
        <v>42</v>
      </c>
    </row>
    <row r="53" spans="1:13">
      <c r="A53" s="4" t="s">
        <v>43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29.530201342281881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37.583892617449663</v>
      </c>
      <c r="D53" s="65" t="s">
        <v>44</v>
      </c>
      <c r="E53" s="12" t="s">
        <v>211</v>
      </c>
      <c r="F53" s="79">
        <f>(C12-C9)/F10</f>
        <v>0.36307692307692307</v>
      </c>
      <c r="G53" s="79">
        <f>(B12-B9)/F9</f>
        <v>0.41935483870967744</v>
      </c>
      <c r="H53" s="64"/>
      <c r="M53" s="65" t="s">
        <v>43</v>
      </c>
    </row>
    <row r="54" spans="1:13">
      <c r="A54" s="4" t="s">
        <v>54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23.934426229508198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33.155080213903744</v>
      </c>
      <c r="D54" s="65" t="s">
        <v>45</v>
      </c>
      <c r="E54" s="12" t="s">
        <v>350</v>
      </c>
      <c r="F54" s="79">
        <f>B29/F10</f>
        <v>0.20923076923076922</v>
      </c>
      <c r="G54" s="79">
        <f>C29/F9</f>
        <v>0.24193548387096775</v>
      </c>
      <c r="H54" s="64"/>
      <c r="M54" s="65" t="s">
        <v>44</v>
      </c>
    </row>
    <row r="55" spans="1:13">
      <c r="A55" s="4" t="s">
        <v>26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26.530612244897959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27.466666666666669</v>
      </c>
      <c r="D55" s="65" t="s">
        <v>46</v>
      </c>
      <c r="E55" s="12" t="s">
        <v>351</v>
      </c>
      <c r="F55" s="79">
        <f>B28/F9</f>
        <v>0.43548387096774194</v>
      </c>
      <c r="G55" s="79">
        <f>C28/F10</f>
        <v>0.47384615384615386</v>
      </c>
      <c r="H55" s="64"/>
      <c r="M55" s="65" t="s">
        <v>45</v>
      </c>
    </row>
    <row r="56" spans="1:13">
      <c r="A56" s="4" t="s">
        <v>9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35.083532219570408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26.208651399491096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21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28.656716417910449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35.889570552147241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25.407166123778502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28.481012658227851</v>
      </c>
      <c r="D58" s="65" t="s">
        <v>191</v>
      </c>
      <c r="E58" s="12" t="s">
        <v>100</v>
      </c>
      <c r="F58" s="10">
        <f>B71</f>
        <v>29.482322998406776</v>
      </c>
      <c r="G58" s="7"/>
      <c r="H58" s="64"/>
      <c r="M58" s="65" t="s">
        <v>192</v>
      </c>
    </row>
    <row r="59" spans="1:13">
      <c r="A59" s="4" t="s">
        <v>28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31.662269129287601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22.082018927444793</v>
      </c>
      <c r="D59" s="65" t="s">
        <v>49</v>
      </c>
      <c r="E59" s="12" t="s">
        <v>101</v>
      </c>
      <c r="F59" s="10">
        <f>C71</f>
        <v>29.405879371106732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7.644362730004417E-2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29.482322998406776</v>
      </c>
      <c r="C71" s="34">
        <f>AVERAGEIF(C49:C67,"&gt;0")</f>
        <v>29.405879371106732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  <col min="25" max="25" width="3" customWidth="1"/>
  </cols>
  <sheetData>
    <row r="1" spans="1:26">
      <c r="A1" t="s">
        <v>96</v>
      </c>
      <c r="B1" s="3" t="s">
        <v>18</v>
      </c>
    </row>
    <row r="2" spans="1:26">
      <c r="A2" t="s">
        <v>97</v>
      </c>
      <c r="B2" s="63">
        <v>2012</v>
      </c>
    </row>
    <row r="3" spans="1:26">
      <c r="A3" t="s">
        <v>98</v>
      </c>
      <c r="B3" s="3" t="s">
        <v>127</v>
      </c>
    </row>
    <row r="4" spans="1:26" ht="15.75" thickBot="1">
      <c r="N4" s="74"/>
      <c r="O4" s="74"/>
      <c r="P4" s="74"/>
      <c r="Q4" s="74"/>
      <c r="R4" s="74"/>
      <c r="S4" s="74"/>
      <c r="T4" s="74"/>
      <c r="U4" s="74"/>
      <c r="V4" s="74"/>
      <c r="W4" s="74"/>
    </row>
    <row r="5" spans="1:26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74"/>
      <c r="O5" s="74"/>
      <c r="P5" s="74"/>
      <c r="Q5" s="74"/>
      <c r="R5" s="74"/>
      <c r="S5" s="74"/>
      <c r="T5" s="74"/>
      <c r="U5" s="74"/>
      <c r="V5" s="74"/>
      <c r="W5" s="74"/>
    </row>
    <row r="6" spans="1:26">
      <c r="D6" s="95"/>
      <c r="N6" s="74"/>
      <c r="O6" s="74"/>
      <c r="P6" s="74"/>
      <c r="Q6" s="74"/>
      <c r="R6" s="74"/>
      <c r="S6" s="74"/>
      <c r="T6" s="74"/>
      <c r="U6" s="74"/>
      <c r="V6" s="74"/>
      <c r="W6" s="74"/>
    </row>
    <row r="7" spans="1:26">
      <c r="A7" s="7"/>
      <c r="B7" s="75" t="str">
        <f>B1</f>
        <v>Georgetown</v>
      </c>
      <c r="C7" s="75" t="s">
        <v>62</v>
      </c>
      <c r="D7" s="66" t="s">
        <v>193</v>
      </c>
      <c r="E7" s="7"/>
      <c r="F7" s="75" t="str">
        <f>B1</f>
        <v>Georgetown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74"/>
      <c r="O7" s="74"/>
      <c r="P7" s="74"/>
      <c r="Q7" s="74"/>
      <c r="R7" s="74"/>
      <c r="S7" s="74"/>
      <c r="T7" s="74"/>
      <c r="U7" s="74"/>
      <c r="V7" s="74"/>
      <c r="W7" s="74"/>
    </row>
    <row r="8" spans="1:26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73.43880099916737</v>
      </c>
      <c r="K8" s="4">
        <f>RANK(J8,'Universal Aggregate Worksheet'!I7:I67,0)</f>
        <v>6</v>
      </c>
      <c r="L8" s="10">
        <f>AVERAGE('Universal Aggregate Worksheet'!$I$7:$I$67)</f>
        <v>66.607718703105306</v>
      </c>
      <c r="M8" s="65" t="s">
        <v>0</v>
      </c>
      <c r="N8" s="74"/>
      <c r="O8" s="74"/>
      <c r="P8" s="74"/>
      <c r="Q8" s="74"/>
      <c r="R8" s="74"/>
      <c r="S8" s="74"/>
      <c r="T8" s="74"/>
      <c r="U8" s="74"/>
      <c r="V8" s="74"/>
      <c r="W8" s="74"/>
      <c r="Y8" s="43"/>
    </row>
    <row r="9" spans="1:26">
      <c r="A9" s="4" t="s">
        <v>65</v>
      </c>
      <c r="B9" s="4">
        <v>94</v>
      </c>
      <c r="C9" s="4">
        <v>104</v>
      </c>
      <c r="D9" s="65" t="s">
        <v>1</v>
      </c>
      <c r="E9" s="4" t="s">
        <v>77</v>
      </c>
      <c r="F9" s="77">
        <f>B32+B33+C35</f>
        <v>368</v>
      </c>
      <c r="G9" s="27"/>
      <c r="H9" s="64"/>
      <c r="I9" s="12" t="s">
        <v>154</v>
      </c>
      <c r="J9" s="9">
        <f>F12</f>
        <v>36.769358867610329</v>
      </c>
      <c r="K9" s="4">
        <f>RANK(J9,'Universal Aggregate Worksheet'!F7:F67,0)</f>
        <v>8</v>
      </c>
      <c r="L9" s="10">
        <f>AVERAGE('Universal Aggregate Worksheet'!F7:F67)</f>
        <v>33.280122378418902</v>
      </c>
      <c r="M9" s="65" t="s">
        <v>1</v>
      </c>
      <c r="N9" s="74"/>
      <c r="O9" s="74"/>
      <c r="P9" s="74"/>
      <c r="Q9" s="74"/>
      <c r="R9" s="74"/>
      <c r="S9" s="74"/>
      <c r="T9" s="74"/>
      <c r="U9" s="74"/>
      <c r="V9" s="74"/>
      <c r="W9" s="74"/>
      <c r="Y9" s="43"/>
    </row>
    <row r="10" spans="1:26">
      <c r="A10" s="4" t="s">
        <v>66</v>
      </c>
      <c r="B10" s="4">
        <v>363</v>
      </c>
      <c r="C10" s="4">
        <v>325</v>
      </c>
      <c r="D10" s="65" t="s">
        <v>2</v>
      </c>
      <c r="E10" s="4" t="s">
        <v>78</v>
      </c>
      <c r="F10" s="77">
        <f>C32+C33+B35</f>
        <v>367</v>
      </c>
      <c r="G10" s="27"/>
      <c r="H10" s="64"/>
      <c r="I10" s="12" t="s">
        <v>155</v>
      </c>
      <c r="J10" s="9">
        <f>F13</f>
        <v>36.669442131557041</v>
      </c>
      <c r="K10" s="4">
        <f>RANK(J10,'Universal Aggregate Worksheet'!G7:G67,1)</f>
        <v>52</v>
      </c>
      <c r="L10" s="10">
        <f>AVERAGE('Universal Aggregate Worksheet'!G7:G67)</f>
        <v>33.327596324686411</v>
      </c>
      <c r="M10" s="65" t="s">
        <v>2</v>
      </c>
      <c r="N10" s="74"/>
      <c r="O10" s="74"/>
      <c r="P10" s="74"/>
      <c r="Q10" s="74"/>
      <c r="R10" s="74"/>
      <c r="S10" s="74"/>
      <c r="T10" s="74"/>
      <c r="U10" s="74"/>
      <c r="V10" s="74"/>
      <c r="W10" s="74"/>
      <c r="Y10" s="43"/>
      <c r="Z10" s="44"/>
    </row>
    <row r="11" spans="1:26">
      <c r="A11" s="4" t="s">
        <v>67</v>
      </c>
      <c r="B11" s="6">
        <f>B9/B10</f>
        <v>0.25895316804407714</v>
      </c>
      <c r="C11" s="6">
        <f>C9/C10</f>
        <v>0.32</v>
      </c>
      <c r="D11" s="65" t="s">
        <v>3</v>
      </c>
      <c r="E11" s="4" t="s">
        <v>79</v>
      </c>
      <c r="F11" s="77">
        <f>SUM(F9:F10)</f>
        <v>735</v>
      </c>
      <c r="G11" s="27"/>
      <c r="H11" s="64"/>
      <c r="I11" s="12" t="s">
        <v>203</v>
      </c>
      <c r="J11" s="9">
        <f>J9-J10</f>
        <v>9.9916736053287991E-2</v>
      </c>
      <c r="K11" s="4">
        <f>RANK(J11,'Universal Aggregate Worksheet'!H7:H67,0)</f>
        <v>31</v>
      </c>
      <c r="L11" s="10">
        <f>AVERAGE('Universal Aggregate Worksheet'!H7:H67)</f>
        <v>-4.7473946267516755E-2</v>
      </c>
      <c r="M11" s="65" t="s">
        <v>3</v>
      </c>
      <c r="N11" s="74"/>
      <c r="O11" s="74"/>
      <c r="P11" s="74"/>
      <c r="Q11" s="74"/>
      <c r="R11" s="74"/>
      <c r="S11" s="74"/>
      <c r="T11" s="74"/>
      <c r="U11" s="74"/>
      <c r="V11" s="74"/>
      <c r="W11" s="74"/>
      <c r="Y11" s="43"/>
    </row>
    <row r="12" spans="1:26">
      <c r="A12" s="4" t="s">
        <v>68</v>
      </c>
      <c r="B12" s="4">
        <v>217</v>
      </c>
      <c r="C12" s="4">
        <v>206</v>
      </c>
      <c r="D12" s="65" t="s">
        <v>4</v>
      </c>
      <c r="E12" s="4" t="s">
        <v>80</v>
      </c>
      <c r="F12" s="78">
        <f>F9/(B44/60)</f>
        <v>36.769358867610329</v>
      </c>
      <c r="G12" s="28"/>
      <c r="H12" s="64"/>
      <c r="I12" s="4" t="s">
        <v>128</v>
      </c>
      <c r="J12" s="10">
        <f>F24</f>
        <v>26.213932715691804</v>
      </c>
      <c r="K12" s="4">
        <f>RANK(J12,'Universal Aggregate Worksheet'!AB7:AB67,0)</f>
        <v>48</v>
      </c>
      <c r="L12" s="10">
        <f>AVERAGE('Universal Aggregate Worksheet'!AB7:AB67)</f>
        <v>29.512551959820509</v>
      </c>
      <c r="M12" s="65" t="s">
        <v>4</v>
      </c>
      <c r="N12" s="74"/>
      <c r="O12" s="74"/>
      <c r="P12" s="74"/>
      <c r="Q12" s="74"/>
      <c r="R12" s="74"/>
      <c r="S12" s="74"/>
      <c r="T12" s="74"/>
      <c r="U12" s="74"/>
      <c r="V12" s="74"/>
      <c r="W12" s="74"/>
      <c r="Y12" s="43"/>
    </row>
    <row r="13" spans="1:26">
      <c r="A13" s="4" t="s">
        <v>69</v>
      </c>
      <c r="B13" s="6">
        <f>B12/B10</f>
        <v>0.59779614325068875</v>
      </c>
      <c r="C13" s="6">
        <f>C12/C10</f>
        <v>0.63384615384615384</v>
      </c>
      <c r="D13" s="65" t="s">
        <v>5</v>
      </c>
      <c r="E13" s="4" t="s">
        <v>81</v>
      </c>
      <c r="F13" s="78">
        <f>F10/(B44/60)</f>
        <v>36.669442131557041</v>
      </c>
      <c r="G13" s="28"/>
      <c r="H13" s="64"/>
      <c r="I13" s="4" t="s">
        <v>131</v>
      </c>
      <c r="J13" s="10">
        <f>F25</f>
        <v>27.203867232456048</v>
      </c>
      <c r="K13" s="4">
        <f>RANK(J13,'Universal Aggregate Worksheet'!AD7:AD67,1)</f>
        <v>19</v>
      </c>
      <c r="L13" s="10">
        <f>AVERAGE('Universal Aggregate Worksheet'!AD7:AD67)</f>
        <v>29.277389817185405</v>
      </c>
      <c r="M13" s="65" t="s">
        <v>5</v>
      </c>
      <c r="N13" s="74"/>
      <c r="O13" s="74"/>
      <c r="P13" s="74"/>
      <c r="Q13" s="74"/>
      <c r="R13" s="74"/>
      <c r="S13" s="74"/>
      <c r="T13" s="74"/>
      <c r="U13" s="74"/>
      <c r="V13" s="74"/>
      <c r="W13" s="74"/>
      <c r="Y13" s="43"/>
    </row>
    <row r="14" spans="1:26">
      <c r="A14" s="4" t="s">
        <v>73</v>
      </c>
      <c r="B14" s="6">
        <f>B9/B12</f>
        <v>0.43317972350230416</v>
      </c>
      <c r="C14" s="6">
        <f>C9/C12</f>
        <v>0.50485436893203883</v>
      </c>
      <c r="D14" s="65" t="s">
        <v>6</v>
      </c>
      <c r="E14" s="4" t="s">
        <v>82</v>
      </c>
      <c r="F14" s="78">
        <f>F11/(B44/60)</f>
        <v>73.43880099916737</v>
      </c>
      <c r="G14" s="28"/>
      <c r="H14" s="64"/>
      <c r="I14" s="4" t="s">
        <v>133</v>
      </c>
      <c r="J14" s="10">
        <f>F26</f>
        <v>-0.98993451676424371</v>
      </c>
      <c r="K14" s="4">
        <f>RANK(J14,'Universal Aggregate Worksheet'!AF7:AF67,0)</f>
        <v>37</v>
      </c>
      <c r="L14" s="10">
        <f>AVERAGE('Universal Aggregate Worksheet'!AF7:AF67)</f>
        <v>0.23516214263511026</v>
      </c>
      <c r="M14" s="65" t="s">
        <v>6</v>
      </c>
      <c r="N14" s="74"/>
      <c r="O14" s="74"/>
      <c r="P14" s="74"/>
      <c r="Q14" s="74"/>
      <c r="R14" s="74"/>
      <c r="S14" s="74"/>
      <c r="T14" s="74"/>
      <c r="U14" s="74"/>
      <c r="V14" s="74"/>
      <c r="W14" s="74"/>
      <c r="Y14" s="43"/>
    </row>
    <row r="15" spans="1:26">
      <c r="A15" s="4" t="s">
        <v>70</v>
      </c>
      <c r="B15" s="4">
        <v>58</v>
      </c>
      <c r="C15" s="4">
        <v>60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0.98641304347826086</v>
      </c>
      <c r="K15" s="4">
        <f>RANK(J15,'Universal Aggregate Worksheet'!O7:O67,0)</f>
        <v>38</v>
      </c>
      <c r="L15" s="10">
        <f>AVERAGE('Universal Aggregate Worksheet'!O7:O67)</f>
        <v>1.0176103567734038</v>
      </c>
      <c r="M15" s="65" t="s">
        <v>7</v>
      </c>
      <c r="N15" s="74"/>
      <c r="O15" s="74"/>
      <c r="P15" s="74"/>
      <c r="Q15" s="74"/>
      <c r="R15" s="74"/>
      <c r="S15" s="74"/>
      <c r="T15" s="74"/>
      <c r="U15" s="74"/>
      <c r="V15" s="74"/>
      <c r="W15" s="74"/>
      <c r="Y15" s="43"/>
    </row>
    <row r="16" spans="1:26">
      <c r="A16" s="4" t="s">
        <v>74</v>
      </c>
      <c r="B16" s="6">
        <f>B15/B9</f>
        <v>0.61702127659574468</v>
      </c>
      <c r="C16" s="6">
        <f>C15/C9</f>
        <v>0.57692307692307687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0.88555858310626701</v>
      </c>
      <c r="K16" s="4">
        <f>RANK(J16,'Universal Aggregate Worksheet'!T7:T67,1)</f>
        <v>8</v>
      </c>
      <c r="L16" s="10">
        <f>AVERAGE('Universal Aggregate Worksheet'!T7:T67)</f>
        <v>1.0205260240861158</v>
      </c>
      <c r="M16" s="65" t="s">
        <v>8</v>
      </c>
      <c r="N16" s="74"/>
      <c r="O16" s="74"/>
      <c r="P16" s="74"/>
      <c r="Q16" s="74"/>
      <c r="R16" s="74"/>
      <c r="S16" s="74"/>
      <c r="T16" s="74"/>
      <c r="U16" s="74"/>
      <c r="V16" s="74"/>
      <c r="W16" s="74"/>
      <c r="Y16" s="43"/>
    </row>
    <row r="17" spans="1:25">
      <c r="A17" s="4" t="s">
        <v>337</v>
      </c>
      <c r="B17" s="8">
        <f>B9-B15</f>
        <v>36</v>
      </c>
      <c r="C17" s="8">
        <f>C9-C15</f>
        <v>44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0.26677410468319557</v>
      </c>
      <c r="K17" s="4">
        <f>RANK(J17,'Universal Aggregate Worksheet'!R7:R67,0)</f>
        <v>49</v>
      </c>
      <c r="L17" s="6">
        <f>AVERAGE('Universal Aggregate Worksheet'!R7:R67)</f>
        <v>0.29654594030064352</v>
      </c>
      <c r="M17" s="65" t="s">
        <v>189</v>
      </c>
      <c r="N17" s="74"/>
      <c r="O17" s="74"/>
      <c r="P17" s="74"/>
      <c r="Q17" s="74"/>
      <c r="R17" s="74"/>
      <c r="S17" s="74"/>
      <c r="T17" s="74"/>
      <c r="U17" s="74"/>
      <c r="V17" s="74"/>
      <c r="W17" s="74"/>
      <c r="Y17" s="43"/>
    </row>
    <row r="18" spans="1:25">
      <c r="A18" s="7"/>
      <c r="B18" s="7"/>
      <c r="C18" s="7"/>
      <c r="D18" s="65" t="s">
        <v>10</v>
      </c>
      <c r="E18" s="4" t="s">
        <v>113</v>
      </c>
      <c r="F18" s="10">
        <f>(B9/F9)*100</f>
        <v>25.543478260869566</v>
      </c>
      <c r="G18" s="29"/>
      <c r="H18" s="64"/>
      <c r="I18" s="4" t="s">
        <v>166</v>
      </c>
      <c r="J18" s="6">
        <f>F36</f>
        <v>0.32719384615384611</v>
      </c>
      <c r="K18" s="4">
        <f>RANK(J18,'Universal Aggregate Worksheet'!W7:W67,1)</f>
        <v>48</v>
      </c>
      <c r="L18" s="6">
        <f>AVERAGE('Universal Aggregate Worksheet'!W7:W67)</f>
        <v>0.29500917103700719</v>
      </c>
      <c r="M18" s="65" t="s">
        <v>9</v>
      </c>
      <c r="N18" s="74"/>
      <c r="O18" s="74"/>
      <c r="P18" s="74"/>
      <c r="Q18" s="74"/>
      <c r="R18" s="74"/>
      <c r="S18" s="74"/>
      <c r="T18" s="74"/>
      <c r="U18" s="74"/>
      <c r="V18" s="74"/>
      <c r="W18" s="74"/>
      <c r="Y18" s="43"/>
    </row>
    <row r="19" spans="1:25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28.337874659400548</v>
      </c>
      <c r="G19" s="29"/>
      <c r="H19" s="64"/>
      <c r="I19" s="4" t="s">
        <v>176</v>
      </c>
      <c r="J19" s="10">
        <f>F48</f>
        <v>0.15760869565217392</v>
      </c>
      <c r="K19" s="4">
        <f>RANK(J19,'Universal Aggregate Worksheet'!Y7:Y67,0)</f>
        <v>38</v>
      </c>
      <c r="L19" s="10">
        <f>AVERAGE('Universal Aggregate Worksheet'!Y7:Y67)</f>
        <v>0.17157408246798631</v>
      </c>
      <c r="M19" s="65" t="s">
        <v>10</v>
      </c>
      <c r="N19" s="74"/>
      <c r="O19" s="74"/>
      <c r="P19" s="74"/>
      <c r="Q19" s="74"/>
      <c r="R19" s="74"/>
      <c r="S19" s="74"/>
      <c r="T19" s="74"/>
      <c r="U19" s="74"/>
      <c r="V19" s="74"/>
      <c r="W19" s="74"/>
      <c r="Y19" s="43"/>
    </row>
    <row r="20" spans="1:25">
      <c r="A20" s="4" t="s">
        <v>90</v>
      </c>
      <c r="B20" s="4">
        <v>39</v>
      </c>
      <c r="C20" s="4">
        <v>43</v>
      </c>
      <c r="D20" s="65" t="s">
        <v>12</v>
      </c>
      <c r="E20" s="4" t="s">
        <v>115</v>
      </c>
      <c r="F20" s="10">
        <f>F18-F19</f>
        <v>-2.7943963985309814</v>
      </c>
      <c r="G20" s="29"/>
      <c r="H20" s="64"/>
      <c r="I20" s="4" t="s">
        <v>177</v>
      </c>
      <c r="J20" s="10">
        <f>F49</f>
        <v>0.16348773841961853</v>
      </c>
      <c r="K20" s="4">
        <f>RANK(J20,'Universal Aggregate Worksheet'!Z7:Z67,1)</f>
        <v>32</v>
      </c>
      <c r="L20" s="10">
        <f>AVERAGE('Universal Aggregate Worksheet'!Z7:Z67)</f>
        <v>0.17036975885751843</v>
      </c>
      <c r="M20" s="65" t="s">
        <v>11</v>
      </c>
      <c r="N20" s="74"/>
      <c r="O20" s="74"/>
      <c r="P20" s="74"/>
      <c r="Q20" s="74"/>
      <c r="R20" s="74"/>
      <c r="S20" s="74"/>
      <c r="T20" s="74"/>
      <c r="U20" s="74"/>
      <c r="V20" s="74"/>
      <c r="W20" s="74"/>
      <c r="Y20" s="43"/>
    </row>
    <row r="21" spans="1:25">
      <c r="A21" s="4" t="s">
        <v>91</v>
      </c>
      <c r="B21" s="4">
        <v>17</v>
      </c>
      <c r="C21" s="4">
        <v>14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0.5043478260869565</v>
      </c>
      <c r="K21" s="4">
        <f>RANK(J21,'Universal Aggregate Worksheet'!J7:J67,0)</f>
        <v>29</v>
      </c>
      <c r="L21" s="10">
        <f>AVERAGE('Universal Aggregate Worksheet'!J7:J67)</f>
        <v>0.49818169452821182</v>
      </c>
      <c r="M21" s="65" t="s">
        <v>12</v>
      </c>
      <c r="N21" s="74"/>
      <c r="O21" s="74"/>
      <c r="P21" s="74"/>
      <c r="Q21" s="74"/>
      <c r="R21" s="74"/>
      <c r="S21" s="74"/>
      <c r="T21" s="74"/>
      <c r="U21" s="74"/>
      <c r="V21" s="74"/>
      <c r="W21" s="74"/>
      <c r="Y21" s="43"/>
    </row>
    <row r="22" spans="1:25">
      <c r="A22" s="12" t="s">
        <v>138</v>
      </c>
      <c r="B22" s="23">
        <f>B21/B20</f>
        <v>0.4358974358974359</v>
      </c>
      <c r="C22" s="23">
        <f>C21/C20</f>
        <v>0.32558139534883723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0.82857142857142863</v>
      </c>
      <c r="K22" s="4">
        <f>RANK(J22,'Universal Aggregate Worksheet'!K7:K67,0)</f>
        <v>29</v>
      </c>
      <c r="L22" s="10">
        <f>AVERAGE('Universal Aggregate Worksheet'!K7:K67)</f>
        <v>0.83149518620170282</v>
      </c>
      <c r="M22" s="65" t="s">
        <v>13</v>
      </c>
      <c r="N22" s="74"/>
      <c r="O22" s="74"/>
      <c r="P22" s="74"/>
      <c r="Q22" s="74"/>
      <c r="R22" s="74"/>
      <c r="S22" s="74"/>
      <c r="T22" s="74"/>
      <c r="U22" s="74"/>
      <c r="V22" s="74"/>
      <c r="W22" s="74"/>
      <c r="Y22" s="43"/>
    </row>
    <row r="23" spans="1:25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0.80645161290322576</v>
      </c>
      <c r="K23" s="4">
        <f>RANK(J23,'Universal Aggregate Worksheet'!L7:L67,1)</f>
        <v>17</v>
      </c>
      <c r="L23" s="10">
        <f>AVERAGE('Universal Aggregate Worksheet'!L7:L67)</f>
        <v>0.83152466545660453</v>
      </c>
      <c r="M23" s="65" t="s">
        <v>14</v>
      </c>
      <c r="N23" s="74"/>
      <c r="O23" s="74"/>
      <c r="P23" s="74"/>
      <c r="Q23" s="74"/>
      <c r="R23" s="74"/>
      <c r="S23" s="74"/>
      <c r="T23" s="74"/>
      <c r="U23" s="74"/>
      <c r="V23" s="74"/>
      <c r="W23" s="74"/>
      <c r="Y23" s="43"/>
    </row>
    <row r="24" spans="1:25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26.213932715691804</v>
      </c>
      <c r="G24" s="7"/>
      <c r="H24" s="64"/>
      <c r="I24" s="4" t="s">
        <v>198</v>
      </c>
      <c r="J24" s="6">
        <f>B22</f>
        <v>0.4358974358974359</v>
      </c>
      <c r="K24" s="4">
        <f>RANK(J24,'Universal Aggregate Worksheet'!AG7:AG67,0)</f>
        <v>15</v>
      </c>
      <c r="L24" s="6">
        <f>AVERAGE('Universal Aggregate Worksheet'!AG7:AG67)</f>
        <v>0.35628848770078209</v>
      </c>
      <c r="M24" s="65" t="s">
        <v>15</v>
      </c>
      <c r="N24" s="74"/>
      <c r="O24" s="74"/>
      <c r="P24" s="74"/>
      <c r="Q24" s="74"/>
      <c r="R24" s="74"/>
      <c r="S24" s="74"/>
      <c r="T24" s="74"/>
      <c r="U24" s="74"/>
      <c r="V24" s="74"/>
      <c r="W24" s="74"/>
      <c r="Y24" s="43"/>
    </row>
    <row r="25" spans="1:25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27.203867232456048</v>
      </c>
      <c r="G25" s="7"/>
      <c r="H25" s="64"/>
      <c r="I25" s="12" t="s">
        <v>199</v>
      </c>
      <c r="J25" s="6">
        <f>C22</f>
        <v>0.32558139534883723</v>
      </c>
      <c r="K25" s="4">
        <f>RANK(J25,'Universal Aggregate Worksheet'!AH7:AH67,1)</f>
        <v>26</v>
      </c>
      <c r="L25" s="6">
        <f>AVERAGE('Universal Aggregate Worksheet'!AH7:AH67)</f>
        <v>0.3493137424303725</v>
      </c>
      <c r="M25" s="65" t="s">
        <v>16</v>
      </c>
      <c r="N25" s="74"/>
      <c r="O25" s="74"/>
      <c r="P25" s="74"/>
      <c r="Q25" s="74"/>
      <c r="R25" s="74"/>
      <c r="S25" s="74"/>
      <c r="T25" s="74"/>
      <c r="U25" s="74"/>
      <c r="V25" s="74"/>
      <c r="W25" s="74"/>
      <c r="Y25" s="43"/>
    </row>
    <row r="26" spans="1:25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-0.98993451676424371</v>
      </c>
      <c r="G26" s="7"/>
      <c r="H26" s="64"/>
      <c r="I26" s="12" t="s">
        <v>212</v>
      </c>
      <c r="J26" s="10">
        <f>F41</f>
        <v>0.10743801652892562</v>
      </c>
      <c r="K26" s="4">
        <f>RANK(J26,'Universal Aggregate Worksheet'!AM7:AM67,0)</f>
        <v>28</v>
      </c>
      <c r="L26" s="10">
        <f>AVERAGE('Universal Aggregate Worksheet'!AM7:AM67)</f>
        <v>0.1054281375798341</v>
      </c>
      <c r="M26" s="65" t="s">
        <v>17</v>
      </c>
      <c r="N26" s="74"/>
      <c r="O26" s="74"/>
      <c r="P26" s="74"/>
      <c r="Q26" s="74"/>
      <c r="R26" s="74"/>
      <c r="S26" s="74"/>
      <c r="T26" s="74"/>
      <c r="U26" s="74"/>
      <c r="V26" s="74"/>
      <c r="W26" s="74"/>
      <c r="Y26" s="43"/>
    </row>
    <row r="27" spans="1:25">
      <c r="A27" s="4" t="s">
        <v>338</v>
      </c>
      <c r="B27" s="4">
        <v>316</v>
      </c>
      <c r="C27" s="4">
        <v>302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0.13230769230769232</v>
      </c>
      <c r="K27" s="4">
        <f>RANK(J27,'Universal Aggregate Worksheet'!AN7:AN67,1)</f>
        <v>57</v>
      </c>
      <c r="L27" s="10">
        <f>AVERAGE('Universal Aggregate Worksheet'!AN7:AN67)</f>
        <v>0.10330696701317862</v>
      </c>
      <c r="M27" s="65" t="s">
        <v>18</v>
      </c>
      <c r="N27" s="74"/>
      <c r="O27" s="74"/>
      <c r="P27" s="74"/>
      <c r="Q27" s="74"/>
      <c r="R27" s="74"/>
      <c r="S27" s="74"/>
      <c r="T27" s="74"/>
      <c r="U27" s="74"/>
      <c r="V27" s="74"/>
      <c r="W27" s="74"/>
      <c r="Y27" s="43"/>
    </row>
    <row r="28" spans="1:25">
      <c r="A28" s="4" t="s">
        <v>339</v>
      </c>
      <c r="B28" s="12">
        <v>179</v>
      </c>
      <c r="C28" s="12">
        <v>183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0.10597826086956522</v>
      </c>
      <c r="K28" s="4">
        <f>RANK(J28,'Universal Aggregate Worksheet'!AI7:AI67,0)</f>
        <v>26</v>
      </c>
      <c r="L28" s="10">
        <f>AVERAGE('Universal Aggregate Worksheet'!AI7:AI67)</f>
        <v>0.10591125655082807</v>
      </c>
      <c r="M28" s="65" t="s">
        <v>19</v>
      </c>
      <c r="N28" s="74"/>
      <c r="O28" s="74"/>
      <c r="P28" s="74"/>
      <c r="Q28" s="74"/>
      <c r="R28" s="74"/>
      <c r="S28" s="74"/>
      <c r="T28" s="74"/>
      <c r="U28" s="74"/>
      <c r="V28" s="74"/>
      <c r="W28" s="74"/>
      <c r="Y28" s="43"/>
    </row>
    <row r="29" spans="1:25">
      <c r="A29" s="12" t="s">
        <v>340</v>
      </c>
      <c r="B29" s="12">
        <v>101</v>
      </c>
      <c r="C29" s="12">
        <v>83</v>
      </c>
      <c r="D29" s="65" t="s">
        <v>21</v>
      </c>
      <c r="E29" s="4" t="s">
        <v>141</v>
      </c>
      <c r="F29" s="10">
        <f>B10/F9</f>
        <v>0.98641304347826086</v>
      </c>
      <c r="G29" s="29"/>
      <c r="H29" s="64"/>
      <c r="I29" s="12" t="s">
        <v>215</v>
      </c>
      <c r="J29" s="80">
        <f>G44</f>
        <v>0.11716621253405994</v>
      </c>
      <c r="K29" s="4">
        <f>RANK(J29,'Universal Aggregate Worksheet'!AJ7:AJ67,1)</f>
        <v>42</v>
      </c>
      <c r="L29" s="10">
        <f>AVERAGE('Universal Aggregate Worksheet'!AJ7:AJ67)</f>
        <v>0.10497009740859424</v>
      </c>
      <c r="M29" s="65" t="s">
        <v>20</v>
      </c>
      <c r="N29" s="74"/>
      <c r="O29" s="74"/>
      <c r="P29" s="74"/>
      <c r="Q29" s="74"/>
      <c r="R29" s="74"/>
      <c r="S29" s="74"/>
      <c r="T29" s="74"/>
      <c r="U29" s="74"/>
      <c r="V29" s="74"/>
      <c r="W29" s="74"/>
      <c r="Y29" s="43"/>
    </row>
    <row r="30" spans="1:25">
      <c r="A30" s="7"/>
      <c r="B30" s="7"/>
      <c r="C30" s="7"/>
      <c r="D30" s="65" t="s">
        <v>22</v>
      </c>
      <c r="E30" s="12" t="s">
        <v>142</v>
      </c>
      <c r="F30" s="10">
        <f>C10/F10</f>
        <v>0.88555858310626701</v>
      </c>
      <c r="G30" s="7"/>
      <c r="H30" s="64"/>
      <c r="I30" s="12" t="s">
        <v>216</v>
      </c>
      <c r="J30" s="80">
        <f>F45</f>
        <v>0.18085106382978725</v>
      </c>
      <c r="K30" s="4">
        <f>RANK(J30,'Universal Aggregate Worksheet'!AK7:AK67,0)</f>
        <v>10</v>
      </c>
      <c r="L30" s="10">
        <f>AVERAGE('Universal Aggregate Worksheet'!AK7:AK67)</f>
        <v>0.1285852951736173</v>
      </c>
      <c r="M30" s="65" t="s">
        <v>21</v>
      </c>
      <c r="N30" s="74"/>
      <c r="O30" s="74"/>
      <c r="P30" s="74"/>
      <c r="Q30" s="74"/>
      <c r="R30" s="74"/>
      <c r="S30" s="74"/>
      <c r="T30" s="74"/>
      <c r="U30" s="74"/>
      <c r="V30" s="74"/>
      <c r="W30" s="74"/>
      <c r="Y30" s="43"/>
    </row>
    <row r="31" spans="1:25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0.10085446037199386</v>
      </c>
      <c r="G31" s="29"/>
      <c r="H31" s="64"/>
      <c r="I31" s="12" t="s">
        <v>217</v>
      </c>
      <c r="J31" s="80">
        <f>G45</f>
        <v>0.13461538461538461</v>
      </c>
      <c r="K31" s="4">
        <f>RANK(J31,'Universal Aggregate Worksheet'!AL7:AL67,1)</f>
        <v>35</v>
      </c>
      <c r="L31" s="10">
        <f>AVERAGE('Universal Aggregate Worksheet'!AL7:AL67)</f>
        <v>0.12576713950689611</v>
      </c>
      <c r="M31" s="65" t="s">
        <v>22</v>
      </c>
      <c r="N31" s="74"/>
      <c r="O31" s="74"/>
      <c r="P31" s="74"/>
      <c r="Q31" s="74"/>
      <c r="R31" s="74"/>
      <c r="S31" s="74"/>
      <c r="T31" s="74"/>
      <c r="U31" s="74"/>
      <c r="V31" s="74"/>
      <c r="W31" s="74"/>
      <c r="Y31" s="43"/>
    </row>
    <row r="32" spans="1:25">
      <c r="A32" s="12" t="s">
        <v>342</v>
      </c>
      <c r="B32" s="94">
        <v>116</v>
      </c>
      <c r="C32" s="94">
        <v>114</v>
      </c>
      <c r="D32" s="65" t="s">
        <v>24</v>
      </c>
      <c r="E32" s="4" t="s">
        <v>143</v>
      </c>
      <c r="F32" s="10">
        <f>B12/F9</f>
        <v>0.58967391304347827</v>
      </c>
      <c r="G32" s="29"/>
      <c r="H32" s="64"/>
      <c r="I32" s="12" t="s">
        <v>219</v>
      </c>
      <c r="J32" s="10">
        <f>F52</f>
        <v>5.9863945578231291E-2</v>
      </c>
      <c r="K32" s="4">
        <f>RANK(J32,'Universal Aggregate Worksheet'!AO7:AO67,1)</f>
        <v>39</v>
      </c>
      <c r="L32" s="10">
        <f>AVERAGE('Universal Aggregate Worksheet'!AO7:AO67)</f>
        <v>5.6331677340189686E-2</v>
      </c>
      <c r="M32" s="65" t="s">
        <v>23</v>
      </c>
      <c r="N32" s="74"/>
      <c r="O32" s="74"/>
      <c r="P32" s="74"/>
      <c r="Q32" s="74"/>
      <c r="R32" s="74"/>
      <c r="S32" s="74"/>
      <c r="T32" s="74"/>
      <c r="U32" s="74"/>
      <c r="V32" s="74"/>
      <c r="W32" s="74"/>
      <c r="Y32" s="43"/>
    </row>
    <row r="33" spans="1:25">
      <c r="A33" s="12" t="s">
        <v>343</v>
      </c>
      <c r="B33" s="12">
        <v>210</v>
      </c>
      <c r="C33" s="12">
        <v>217</v>
      </c>
      <c r="D33" s="65" t="s">
        <v>25</v>
      </c>
      <c r="E33" s="12" t="s">
        <v>144</v>
      </c>
      <c r="F33" s="10">
        <f>C12/F10</f>
        <v>0.56130790190735691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5.4421768707482991E-2</v>
      </c>
      <c r="K33" s="4">
        <f>RANK(J33,'Universal Aggregate Worksheet'!AP7:AP67,0)</f>
        <v>31</v>
      </c>
      <c r="L33" s="10">
        <f>AVERAGE('Universal Aggregate Worksheet'!AP7:AP67)</f>
        <v>5.6690246804345534E-2</v>
      </c>
      <c r="M33" s="65" t="s">
        <v>24</v>
      </c>
      <c r="N33" s="74"/>
      <c r="O33" s="74"/>
      <c r="P33" s="74"/>
      <c r="Q33" s="74"/>
      <c r="R33" s="74"/>
      <c r="S33" s="74"/>
      <c r="T33" s="74"/>
      <c r="U33" s="74"/>
      <c r="V33" s="74"/>
      <c r="W33" s="74"/>
      <c r="Y33" s="43"/>
    </row>
    <row r="34" spans="1:25">
      <c r="A34" s="12" t="s">
        <v>71</v>
      </c>
      <c r="B34" s="94">
        <v>174</v>
      </c>
      <c r="C34" s="94">
        <v>175</v>
      </c>
      <c r="D34" s="65" t="s">
        <v>26</v>
      </c>
      <c r="E34" s="12" t="s">
        <v>87</v>
      </c>
      <c r="F34" s="13">
        <f>F32-F33</f>
        <v>2.8366011136121361E-2</v>
      </c>
      <c r="G34" s="29"/>
      <c r="H34" s="64"/>
      <c r="I34" s="12" t="s">
        <v>220</v>
      </c>
      <c r="J34" s="80">
        <f>F53</f>
        <v>0.27792915531335149</v>
      </c>
      <c r="K34" s="4">
        <f>RANK(J34,'Universal Aggregate Worksheet'!AQ7:AQ67,0)</f>
        <v>50</v>
      </c>
      <c r="L34" s="10">
        <f>AVERAGE('Universal Aggregate Worksheet'!AQ7:AQ67)</f>
        <v>0.31623579267479679</v>
      </c>
      <c r="M34" s="65" t="s">
        <v>25</v>
      </c>
      <c r="N34" s="74"/>
      <c r="O34" s="74"/>
      <c r="P34" s="74"/>
      <c r="Q34" s="74"/>
      <c r="R34" s="74"/>
      <c r="S34" s="74"/>
      <c r="T34" s="74"/>
      <c r="U34" s="74"/>
      <c r="V34" s="74"/>
      <c r="W34" s="74"/>
      <c r="Y34" s="43"/>
    </row>
    <row r="35" spans="1:25">
      <c r="A35" s="12" t="s">
        <v>72</v>
      </c>
      <c r="B35" s="94">
        <f>B33-B34</f>
        <v>36</v>
      </c>
      <c r="C35" s="94">
        <f>C33-C34</f>
        <v>42</v>
      </c>
      <c r="D35" s="65" t="s">
        <v>27</v>
      </c>
      <c r="E35" s="12" t="s">
        <v>145</v>
      </c>
      <c r="F35" s="6">
        <f>((0.167*B21)+(B9)+(0.83*B23))/B10</f>
        <v>0.26677410468319557</v>
      </c>
      <c r="G35" s="30"/>
      <c r="H35" s="64"/>
      <c r="I35" s="12" t="s">
        <v>221</v>
      </c>
      <c r="J35" s="80">
        <f>G53</f>
        <v>0.33423913043478259</v>
      </c>
      <c r="K35" s="4">
        <f>RANK(J35,'Universal Aggregate Worksheet'!AR7:AR67,1)</f>
        <v>41</v>
      </c>
      <c r="L35" s="10">
        <f>AVERAGE('Universal Aggregate Worksheet'!AR7:AR67)</f>
        <v>0.3146315296399585</v>
      </c>
      <c r="M35" s="65" t="s">
        <v>26</v>
      </c>
      <c r="N35" s="74"/>
      <c r="O35" s="74"/>
      <c r="P35" s="74"/>
      <c r="Q35" s="74"/>
      <c r="R35" s="74"/>
      <c r="S35" s="74"/>
      <c r="T35" s="74"/>
      <c r="U35" s="74"/>
      <c r="V35" s="74"/>
      <c r="W35" s="74"/>
      <c r="Y35" s="43"/>
    </row>
    <row r="36" spans="1:25">
      <c r="A36" s="91" t="s">
        <v>75</v>
      </c>
      <c r="B36" s="6">
        <f>B34/(B34+B35)</f>
        <v>0.82857142857142863</v>
      </c>
      <c r="C36" s="6">
        <f>C34/(C34+C35)</f>
        <v>0.80645161290322576</v>
      </c>
      <c r="D36" s="65" t="s">
        <v>28</v>
      </c>
      <c r="E36" s="12" t="s">
        <v>146</v>
      </c>
      <c r="F36" s="6">
        <f>((0.167*C21)+(C9)+(0.83*C23))/C10</f>
        <v>0.32719384615384611</v>
      </c>
      <c r="G36" s="7"/>
      <c r="H36" s="64"/>
      <c r="I36" s="12" t="s">
        <v>352</v>
      </c>
      <c r="J36" s="80">
        <f>F54</f>
        <v>0.27520435967302453</v>
      </c>
      <c r="K36" s="4">
        <f>RANK(J36,'Universal Aggregate Worksheet'!N7:N67,1)</f>
        <v>54</v>
      </c>
      <c r="L36" s="4">
        <f>AVERAGE('Universal Aggregate Worksheet'!N7:N67)</f>
        <v>0.22259969622359907</v>
      </c>
      <c r="M36" s="65" t="s">
        <v>27</v>
      </c>
      <c r="N36" s="74"/>
      <c r="O36" s="74"/>
      <c r="P36" s="74"/>
      <c r="Q36" s="74"/>
      <c r="R36" s="74"/>
      <c r="S36" s="74"/>
      <c r="T36" s="74"/>
      <c r="U36" s="74"/>
      <c r="V36" s="74"/>
      <c r="W36" s="74"/>
      <c r="Y36" s="43"/>
    </row>
    <row r="37" spans="1:25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0.44626267281105991</v>
      </c>
      <c r="G37" s="30"/>
      <c r="H37" s="64"/>
      <c r="I37" s="12" t="s">
        <v>353</v>
      </c>
      <c r="J37" s="80">
        <f>F55</f>
        <v>0.48641304347826086</v>
      </c>
      <c r="K37" s="4">
        <f>RANK(J37,'Universal Aggregate Worksheet'!M7:M67,1)</f>
        <v>39</v>
      </c>
      <c r="L37" s="4">
        <f>AVERAGE('Universal Aggregate Worksheet'!M7:M67)</f>
        <v>0.47854779615799564</v>
      </c>
      <c r="M37" s="65" t="s">
        <v>28</v>
      </c>
      <c r="N37" s="74"/>
      <c r="O37" s="74"/>
      <c r="P37" s="74"/>
      <c r="Q37" s="74"/>
      <c r="R37" s="74"/>
      <c r="S37" s="74"/>
      <c r="T37" s="74"/>
      <c r="U37" s="74"/>
      <c r="V37" s="74"/>
      <c r="W37" s="74"/>
      <c r="Y37" s="43"/>
    </row>
    <row r="38" spans="1:25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0.51620388349514557</v>
      </c>
      <c r="G38" s="30"/>
      <c r="H38" s="64"/>
      <c r="I38" s="12" t="s">
        <v>200</v>
      </c>
      <c r="J38" s="10">
        <f>B71</f>
        <v>30.572976867760964</v>
      </c>
      <c r="K38" s="4">
        <f>RANK(J38,'Universal Aggregate Worksheet'!AS7:AS67,0)</f>
        <v>10</v>
      </c>
      <c r="L38" s="10">
        <f>AVERAGE('Universal Aggregate Worksheet'!AS7:AS67)</f>
        <v>29.469364532173056</v>
      </c>
      <c r="M38" s="65" t="s">
        <v>29</v>
      </c>
      <c r="N38" s="74"/>
      <c r="O38" s="74"/>
      <c r="P38" s="74"/>
      <c r="Q38" s="74"/>
      <c r="R38" s="74"/>
      <c r="S38" s="74"/>
      <c r="T38" s="74"/>
      <c r="U38" s="74"/>
      <c r="V38" s="74"/>
      <c r="W38" s="74"/>
      <c r="Y38" s="43"/>
    </row>
    <row r="39" spans="1:25">
      <c r="A39" s="12" t="s">
        <v>344</v>
      </c>
      <c r="B39" s="12">
        <v>44</v>
      </c>
      <c r="C39" s="12">
        <v>40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28.676540088847208</v>
      </c>
      <c r="K39" s="4">
        <f>RANK(J39,'Universal Aggregate Worksheet'!AT7:AT67,1)</f>
        <v>21</v>
      </c>
      <c r="L39" s="10">
        <f>AVERAGE('Universal Aggregate Worksheet'!AT7:AT67)</f>
        <v>29.359486606679649</v>
      </c>
      <c r="M39" s="65" t="s">
        <v>30</v>
      </c>
      <c r="N39" s="74"/>
      <c r="O39" s="74"/>
      <c r="P39" s="74"/>
      <c r="Q39" s="74"/>
      <c r="R39" s="74"/>
      <c r="S39" s="74"/>
      <c r="T39" s="74"/>
      <c r="U39" s="74"/>
      <c r="V39" s="74"/>
      <c r="W39" s="74"/>
      <c r="Y39" s="43"/>
    </row>
    <row r="40" spans="1:25">
      <c r="A40" s="91" t="s">
        <v>345</v>
      </c>
      <c r="B40" s="4">
        <v>37</v>
      </c>
      <c r="C40" s="4">
        <v>32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1.8964367789137562</v>
      </c>
      <c r="K40" s="4">
        <f>RANK(J40,'Universal Aggregate Worksheet'!AU7:AU67,0)</f>
        <v>13</v>
      </c>
      <c r="L40" s="10">
        <f>AVERAGE('Universal Aggregate Worksheet'!AU7:AU67)</f>
        <v>0.10987792549340125</v>
      </c>
      <c r="M40" s="65" t="s">
        <v>31</v>
      </c>
      <c r="N40" s="74"/>
      <c r="O40" s="74"/>
      <c r="P40" s="74"/>
      <c r="Q40" s="74"/>
      <c r="R40" s="74"/>
      <c r="S40" s="74"/>
      <c r="T40" s="74"/>
      <c r="U40" s="74"/>
      <c r="V40" s="74"/>
      <c r="W40" s="74"/>
      <c r="Y40" s="43"/>
    </row>
    <row r="41" spans="1:25">
      <c r="A41" s="7"/>
      <c r="B41" s="7"/>
      <c r="C41" s="7"/>
      <c r="D41" s="65" t="s">
        <v>188</v>
      </c>
      <c r="E41" s="12" t="s">
        <v>94</v>
      </c>
      <c r="F41" s="13">
        <f>B20/B10</f>
        <v>0.10743801652892562</v>
      </c>
      <c r="G41" s="13">
        <f>C20/C10</f>
        <v>0.13230769230769232</v>
      </c>
      <c r="H41" s="64"/>
      <c r="M41" s="65" t="s">
        <v>32</v>
      </c>
      <c r="N41" s="74"/>
      <c r="O41" s="74"/>
      <c r="P41" s="74"/>
      <c r="Q41" s="74"/>
      <c r="R41" s="74"/>
      <c r="S41" s="74"/>
      <c r="T41" s="74"/>
      <c r="U41" s="74"/>
      <c r="V41" s="74"/>
      <c r="W41" s="74"/>
      <c r="Y41" s="43"/>
    </row>
    <row r="42" spans="1:25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0.13230769230769232</v>
      </c>
      <c r="G42" s="10">
        <f>B20/B10</f>
        <v>0.10743801652892562</v>
      </c>
      <c r="H42" s="64"/>
      <c r="M42" s="65" t="s">
        <v>188</v>
      </c>
      <c r="N42" s="74"/>
      <c r="O42" s="74"/>
      <c r="P42" s="74"/>
      <c r="Q42" s="74"/>
      <c r="R42" s="74"/>
      <c r="S42" s="74"/>
      <c r="T42" s="74"/>
      <c r="U42" s="74"/>
      <c r="V42" s="74"/>
      <c r="W42" s="74"/>
      <c r="Y42" s="43"/>
    </row>
    <row r="43" spans="1:25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-2.4869675778766698E-2</v>
      </c>
      <c r="G43" s="10">
        <f>G41-G42</f>
        <v>2.4869675778766698E-2</v>
      </c>
      <c r="H43" s="64"/>
      <c r="M43" s="65" t="s">
        <v>190</v>
      </c>
      <c r="N43" s="74"/>
      <c r="O43" s="74"/>
      <c r="P43" s="74"/>
      <c r="Q43" s="74"/>
      <c r="R43" s="74"/>
      <c r="S43" s="74"/>
      <c r="T43" s="74"/>
      <c r="U43" s="74"/>
      <c r="V43" s="74"/>
      <c r="W43" s="74"/>
      <c r="Y43" s="43"/>
    </row>
    <row r="44" spans="1:25">
      <c r="A44" s="4" t="s">
        <v>348</v>
      </c>
      <c r="B44" s="4">
        <v>600.5</v>
      </c>
      <c r="C44" s="4">
        <v>600.5</v>
      </c>
      <c r="D44" s="65" t="s">
        <v>34</v>
      </c>
      <c r="E44" s="12" t="s">
        <v>209</v>
      </c>
      <c r="F44" s="79">
        <f>B20/F9</f>
        <v>0.10597826086956522</v>
      </c>
      <c r="G44" s="79">
        <f>C20/F10</f>
        <v>0.11716621253405994</v>
      </c>
      <c r="H44" s="64"/>
      <c r="M44" s="65" t="s">
        <v>34</v>
      </c>
      <c r="N44" s="74"/>
      <c r="O44" s="74"/>
      <c r="P44" s="74"/>
      <c r="Q44" s="74"/>
      <c r="R44" s="74"/>
      <c r="S44" s="74"/>
      <c r="T44" s="74"/>
      <c r="U44" s="74"/>
      <c r="V44" s="74"/>
      <c r="W44" s="74"/>
      <c r="Y44" s="43"/>
    </row>
    <row r="45" spans="1:25" ht="15.75" thickBot="1">
      <c r="D45" s="65" t="s">
        <v>35</v>
      </c>
      <c r="E45" s="4" t="s">
        <v>210</v>
      </c>
      <c r="F45" s="79">
        <f>B21/B9</f>
        <v>0.18085106382978725</v>
      </c>
      <c r="G45" s="79">
        <f>C21/C9</f>
        <v>0.13461538461538461</v>
      </c>
      <c r="H45" s="64"/>
      <c r="M45" s="65" t="s">
        <v>35</v>
      </c>
      <c r="N45" s="74"/>
      <c r="O45" s="74"/>
      <c r="P45" s="74"/>
      <c r="Q45" s="74"/>
      <c r="R45" s="74"/>
      <c r="S45" s="74"/>
      <c r="T45" s="74"/>
      <c r="U45" s="74"/>
      <c r="V45" s="74"/>
      <c r="W45" s="74"/>
      <c r="Y45" s="43"/>
    </row>
    <row r="46" spans="1:25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74"/>
      <c r="O46" s="74"/>
      <c r="P46" s="74"/>
      <c r="Q46" s="74"/>
      <c r="R46" s="74"/>
      <c r="S46" s="74"/>
      <c r="T46" s="74"/>
      <c r="U46" s="74"/>
      <c r="V46" s="74"/>
      <c r="W46" s="74"/>
      <c r="Y46" s="43"/>
    </row>
    <row r="47" spans="1:25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74"/>
      <c r="O47" s="74"/>
      <c r="P47" s="74"/>
      <c r="Q47" s="74"/>
      <c r="R47" s="74"/>
      <c r="S47" s="74"/>
      <c r="T47" s="74"/>
      <c r="U47" s="74"/>
      <c r="V47" s="74"/>
      <c r="W47" s="74"/>
      <c r="Y47" s="43"/>
    </row>
    <row r="48" spans="1:25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0.15760869565217392</v>
      </c>
      <c r="G48" s="32"/>
      <c r="H48" s="64"/>
      <c r="M48" s="65" t="s">
        <v>39</v>
      </c>
      <c r="N48" s="74"/>
      <c r="O48" s="74"/>
      <c r="P48" s="74"/>
      <c r="Q48" s="74"/>
      <c r="R48" s="74"/>
      <c r="S48" s="74"/>
      <c r="T48" s="74"/>
      <c r="U48" s="74"/>
      <c r="V48" s="74"/>
      <c r="W48" s="74"/>
      <c r="Y48" s="43"/>
    </row>
    <row r="49" spans="1:25">
      <c r="A49" s="4" t="s">
        <v>31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36.363636363636367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26.515151515151516</v>
      </c>
      <c r="D49" s="65" t="s">
        <v>38</v>
      </c>
      <c r="E49" s="4" t="s">
        <v>152</v>
      </c>
      <c r="F49" s="10">
        <f>C15/F10</f>
        <v>0.16348773841961853</v>
      </c>
      <c r="G49" s="29"/>
      <c r="H49" s="64"/>
      <c r="M49" s="65" t="s">
        <v>38</v>
      </c>
      <c r="N49" s="74"/>
      <c r="O49" s="74"/>
      <c r="P49" s="74"/>
      <c r="Q49" s="74"/>
      <c r="R49" s="74"/>
      <c r="S49" s="74"/>
      <c r="T49" s="74"/>
      <c r="U49" s="74"/>
      <c r="V49" s="74"/>
      <c r="W49" s="74"/>
      <c r="Y49" s="43"/>
    </row>
    <row r="50" spans="1:25">
      <c r="A50" s="4" t="s">
        <v>14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26.086956521739129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27.118644067796609</v>
      </c>
      <c r="D50" s="65" t="s">
        <v>41</v>
      </c>
      <c r="E50" s="7"/>
      <c r="F50" s="7"/>
      <c r="G50" s="7"/>
      <c r="H50" s="64"/>
      <c r="M50" s="65" t="s">
        <v>40</v>
      </c>
      <c r="N50" s="74"/>
      <c r="O50" s="74"/>
      <c r="P50" s="74"/>
      <c r="Q50" s="74"/>
      <c r="R50" s="74"/>
      <c r="S50" s="74"/>
      <c r="T50" s="74"/>
      <c r="U50" s="74"/>
      <c r="V50" s="74"/>
      <c r="W50" s="74"/>
      <c r="Y50" s="43"/>
    </row>
    <row r="51" spans="1:25">
      <c r="A51" s="4" t="s">
        <v>20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32.791327913279133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28.651685393258425</v>
      </c>
      <c r="D51" s="65" t="s">
        <v>42</v>
      </c>
      <c r="E51" s="24" t="s">
        <v>84</v>
      </c>
      <c r="F51" s="7"/>
      <c r="G51" s="7"/>
      <c r="H51" s="64"/>
      <c r="M51" s="65" t="s">
        <v>41</v>
      </c>
      <c r="Y51" s="43"/>
    </row>
    <row r="52" spans="1:25">
      <c r="A52" s="4" t="s">
        <v>190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32.575757575757578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34.042553191489361</v>
      </c>
      <c r="D52" s="65" t="s">
        <v>43</v>
      </c>
      <c r="E52" s="4" t="s">
        <v>85</v>
      </c>
      <c r="F52" s="10">
        <f>B39/F11</f>
        <v>5.9863945578231291E-2</v>
      </c>
      <c r="G52" s="10">
        <f>C39/F11</f>
        <v>5.4421768707482991E-2</v>
      </c>
      <c r="H52" s="64"/>
      <c r="M52" s="65" t="s">
        <v>42</v>
      </c>
    </row>
    <row r="53" spans="1:25">
      <c r="A53" s="4" t="s">
        <v>42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23.48993288590604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29.936305732484076</v>
      </c>
      <c r="D53" s="65" t="s">
        <v>44</v>
      </c>
      <c r="E53" s="12" t="s">
        <v>211</v>
      </c>
      <c r="F53" s="79">
        <f>(C12-C9)/F10</f>
        <v>0.27792915531335149</v>
      </c>
      <c r="G53" s="79">
        <f>(B12-B9)/F9</f>
        <v>0.33423913043478259</v>
      </c>
      <c r="H53" s="64"/>
      <c r="M53" s="65" t="s">
        <v>43</v>
      </c>
    </row>
    <row r="54" spans="1:25">
      <c r="A54" s="4" t="s">
        <v>28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31.662269129287601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22.082018927444793</v>
      </c>
      <c r="D54" s="65" t="s">
        <v>45</v>
      </c>
      <c r="E54" s="12" t="s">
        <v>350</v>
      </c>
      <c r="F54" s="79">
        <f>B29/F10</f>
        <v>0.27520435967302453</v>
      </c>
      <c r="G54" s="79">
        <f>C29/F9</f>
        <v>0.22554347826086957</v>
      </c>
      <c r="H54" s="64"/>
      <c r="M54" s="65" t="s">
        <v>44</v>
      </c>
    </row>
    <row r="55" spans="1:25">
      <c r="A55" s="4" t="s">
        <v>16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34.31818181818182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28.50356294536817</v>
      </c>
      <c r="D55" s="65" t="s">
        <v>46</v>
      </c>
      <c r="E55" s="12" t="s">
        <v>351</v>
      </c>
      <c r="F55" s="79">
        <f>B28/F9</f>
        <v>0.48641304347826086</v>
      </c>
      <c r="G55" s="79">
        <f>C28/F10</f>
        <v>0.49863760217983649</v>
      </c>
      <c r="H55" s="64"/>
      <c r="M55" s="65" t="s">
        <v>45</v>
      </c>
    </row>
    <row r="56" spans="1:25">
      <c r="A56" s="4" t="s">
        <v>26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26.530612244897959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27.466666666666669</v>
      </c>
      <c r="D56" s="65" t="s">
        <v>48</v>
      </c>
      <c r="E56" s="7"/>
      <c r="F56" s="7"/>
      <c r="G56" s="7"/>
      <c r="H56" s="64"/>
      <c r="M56" s="65" t="s">
        <v>46</v>
      </c>
    </row>
    <row r="57" spans="1:25">
      <c r="A57" s="4" t="s">
        <v>55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32.446808510638299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31.818181818181817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25">
      <c r="A58" s="4" t="s">
        <v>192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29.464285714285715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30.630630630630627</v>
      </c>
      <c r="D58" s="65" t="s">
        <v>191</v>
      </c>
      <c r="E58" s="12" t="s">
        <v>100</v>
      </c>
      <c r="F58" s="10">
        <f>B71</f>
        <v>30.572976867760964</v>
      </c>
      <c r="G58" s="7"/>
      <c r="H58" s="64"/>
      <c r="M58" s="65" t="s">
        <v>192</v>
      </c>
    </row>
    <row r="59" spans="1:25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28.676540088847208</v>
      </c>
      <c r="G59" s="7"/>
      <c r="H59" s="64"/>
      <c r="M59" s="65" t="s">
        <v>191</v>
      </c>
    </row>
    <row r="60" spans="1:25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1.8964367789137562</v>
      </c>
      <c r="G60" s="7"/>
      <c r="H60" s="64"/>
      <c r="M60" s="65" t="s">
        <v>49</v>
      </c>
    </row>
    <row r="61" spans="1:25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25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25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25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30.572976867760964</v>
      </c>
      <c r="C71" s="34">
        <f>AVERAGEIF(C49:C67,"&gt;0")</f>
        <v>28.676540088847208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33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C3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19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110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Hartford</v>
      </c>
      <c r="C7" s="75" t="s">
        <v>62</v>
      </c>
      <c r="D7" s="66" t="s">
        <v>193</v>
      </c>
      <c r="E7" s="7"/>
      <c r="F7" s="75" t="str">
        <f>B1</f>
        <v>Hartford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67.780718336483929</v>
      </c>
      <c r="K8" s="4">
        <f>RANK(J8,'Universal Aggregate Worksheet'!I7:I67,0)</f>
        <v>22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143</v>
      </c>
      <c r="C9" s="4">
        <v>134</v>
      </c>
      <c r="D9" s="65" t="s">
        <v>1</v>
      </c>
      <c r="E9" s="4" t="s">
        <v>77</v>
      </c>
      <c r="F9" s="77">
        <f>B32+B33+C35</f>
        <v>360</v>
      </c>
      <c r="G9" s="27"/>
      <c r="H9" s="64"/>
      <c r="I9" s="12" t="s">
        <v>154</v>
      </c>
      <c r="J9" s="9">
        <f>F12</f>
        <v>32.665406427221171</v>
      </c>
      <c r="K9" s="4">
        <f>RANK(J9,'Universal Aggregate Worksheet'!F7:F67,0)</f>
        <v>39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386</v>
      </c>
      <c r="C10" s="4">
        <v>401</v>
      </c>
      <c r="D10" s="65" t="s">
        <v>2</v>
      </c>
      <c r="E10" s="4" t="s">
        <v>78</v>
      </c>
      <c r="F10" s="77">
        <f>C32+C33+B35</f>
        <v>387</v>
      </c>
      <c r="G10" s="27"/>
      <c r="H10" s="64"/>
      <c r="I10" s="12" t="s">
        <v>155</v>
      </c>
      <c r="J10" s="9">
        <f>F13</f>
        <v>35.115311909262758</v>
      </c>
      <c r="K10" s="4">
        <f>RANK(J10,'Universal Aggregate Worksheet'!G7:G67,1)</f>
        <v>44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0.3704663212435233</v>
      </c>
      <c r="C11" s="6">
        <f>C9/C10</f>
        <v>0.33416458852867831</v>
      </c>
      <c r="D11" s="65" t="s">
        <v>3</v>
      </c>
      <c r="E11" s="4" t="s">
        <v>79</v>
      </c>
      <c r="F11" s="77">
        <f>SUM(F9:F10)</f>
        <v>747</v>
      </c>
      <c r="G11" s="27"/>
      <c r="H11" s="64"/>
      <c r="I11" s="12" t="s">
        <v>203</v>
      </c>
      <c r="J11" s="9">
        <f>J9-J10</f>
        <v>-2.4499054820415864</v>
      </c>
      <c r="K11" s="4">
        <f>RANK(J11,'Universal Aggregate Worksheet'!H7:H67,0)</f>
        <v>49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256</v>
      </c>
      <c r="C12" s="4">
        <v>258</v>
      </c>
      <c r="D12" s="65" t="s">
        <v>4</v>
      </c>
      <c r="E12" s="4" t="s">
        <v>80</v>
      </c>
      <c r="F12" s="78">
        <f>F9/(B44/60)</f>
        <v>32.665406427221171</v>
      </c>
      <c r="G12" s="28"/>
      <c r="H12" s="64"/>
      <c r="I12" s="4" t="s">
        <v>128</v>
      </c>
      <c r="J12" s="10">
        <f>F24</f>
        <v>37.263417596586251</v>
      </c>
      <c r="K12" s="4">
        <f>RANK(J12,'Universal Aggregate Worksheet'!AB7:AB67,0)</f>
        <v>4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0.66321243523316065</v>
      </c>
      <c r="C13" s="6">
        <f>C12/C10</f>
        <v>0.64339152119700749</v>
      </c>
      <c r="D13" s="65" t="s">
        <v>5</v>
      </c>
      <c r="E13" s="4" t="s">
        <v>81</v>
      </c>
      <c r="F13" s="78">
        <f>F10/(B44/60)</f>
        <v>35.115311909262758</v>
      </c>
      <c r="G13" s="28"/>
      <c r="H13" s="64"/>
      <c r="I13" s="4" t="s">
        <v>131</v>
      </c>
      <c r="J13" s="10">
        <f>F25</f>
        <v>33.790341154047809</v>
      </c>
      <c r="K13" s="4">
        <f>RANK(J13,'Universal Aggregate Worksheet'!AD7:AD67,1)</f>
        <v>52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0.55859375</v>
      </c>
      <c r="C14" s="6">
        <f>C9/C12</f>
        <v>0.51937984496124034</v>
      </c>
      <c r="D14" s="65" t="s">
        <v>6</v>
      </c>
      <c r="E14" s="4" t="s">
        <v>82</v>
      </c>
      <c r="F14" s="78">
        <f>F11/(B44/60)</f>
        <v>67.780718336483929</v>
      </c>
      <c r="G14" s="28"/>
      <c r="H14" s="64"/>
      <c r="I14" s="4" t="s">
        <v>133</v>
      </c>
      <c r="J14" s="10">
        <f>F26</f>
        <v>3.4730764425384422</v>
      </c>
      <c r="K14" s="4">
        <f>RANK(J14,'Universal Aggregate Worksheet'!AF7:AF67,0)</f>
        <v>22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94</v>
      </c>
      <c r="C15" s="4">
        <v>84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1.0722222222222222</v>
      </c>
      <c r="K15" s="4">
        <f>RANK(J15,'Universal Aggregate Worksheet'!O7:O67,0)</f>
        <v>17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0.65734265734265729</v>
      </c>
      <c r="C16" s="6">
        <f>C15/C9</f>
        <v>0.62686567164179108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1.0361757105943152</v>
      </c>
      <c r="K16" s="4">
        <f>RANK(J16,'Universal Aggregate Worksheet'!T7:T67,1)</f>
        <v>40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49</v>
      </c>
      <c r="C17" s="8">
        <f>C9-C15</f>
        <v>50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0.37824093264248704</v>
      </c>
      <c r="K17" s="4">
        <f>RANK(J17,'Universal Aggregate Worksheet'!R7:R67,0)</f>
        <v>1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39.722222222222221</v>
      </c>
      <c r="G18" s="29"/>
      <c r="H18" s="64"/>
      <c r="I18" s="4" t="s">
        <v>166</v>
      </c>
      <c r="J18" s="6">
        <f>F36</f>
        <v>0.34248129675810474</v>
      </c>
      <c r="K18" s="4">
        <f>RANK(J18,'Universal Aggregate Worksheet'!W7:W67,1)</f>
        <v>56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34.625322997416021</v>
      </c>
      <c r="G19" s="29"/>
      <c r="H19" s="64"/>
      <c r="I19" s="4" t="s">
        <v>176</v>
      </c>
      <c r="J19" s="10">
        <f>F48</f>
        <v>0.26111111111111113</v>
      </c>
      <c r="K19" s="4">
        <f>RANK(J19,'Universal Aggregate Worksheet'!Y7:Y67,0)</f>
        <v>2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42</v>
      </c>
      <c r="C20" s="4">
        <v>60</v>
      </c>
      <c r="D20" s="65" t="s">
        <v>12</v>
      </c>
      <c r="E20" s="4" t="s">
        <v>115</v>
      </c>
      <c r="F20" s="10">
        <f>F18-F19</f>
        <v>5.0968992248062008</v>
      </c>
      <c r="G20" s="29"/>
      <c r="H20" s="64"/>
      <c r="I20" s="4" t="s">
        <v>177</v>
      </c>
      <c r="J20" s="10">
        <f>F49</f>
        <v>0.21705426356589147</v>
      </c>
      <c r="K20" s="4">
        <f>RANK(J20,'Universal Aggregate Worksheet'!Z7:Z67,1)</f>
        <v>55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13</v>
      </c>
      <c r="C21" s="4">
        <v>15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0.4358974358974359</v>
      </c>
      <c r="K21" s="4">
        <f>RANK(J21,'Universal Aggregate Worksheet'!J7:J67,0)</f>
        <v>49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0.30952380952380953</v>
      </c>
      <c r="C22" s="23">
        <f>C21/C20</f>
        <v>0.25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0.86274509803921573</v>
      </c>
      <c r="K22" s="4">
        <f>RANK(J22,'Universal Aggregate Worksheet'!K7:K67,0)</f>
        <v>17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1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0.89071038251366119</v>
      </c>
      <c r="K23" s="4">
        <f>RANK(J23,'Universal Aggregate Worksheet'!L7:L67,1)</f>
        <v>60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1.6666666666666666E-2</v>
      </c>
      <c r="C24" s="23">
        <f>C23/B20</f>
        <v>2.3809523809523808E-2</v>
      </c>
      <c r="D24" s="65" t="s">
        <v>16</v>
      </c>
      <c r="E24" s="12" t="s">
        <v>117</v>
      </c>
      <c r="F24" s="10">
        <f>(F18*'Efficiency Adjustment'!B66)/C71</f>
        <v>37.263417596586251</v>
      </c>
      <c r="G24" s="7"/>
      <c r="H24" s="64"/>
      <c r="I24" s="4" t="s">
        <v>198</v>
      </c>
      <c r="J24" s="6">
        <f>B22</f>
        <v>0.30952380952380953</v>
      </c>
      <c r="K24" s="4">
        <f>RANK(J24,'Universal Aggregate Worksheet'!AG7:AG67,0)</f>
        <v>42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33.790341154047809</v>
      </c>
      <c r="G25" s="7"/>
      <c r="H25" s="64"/>
      <c r="I25" s="12" t="s">
        <v>199</v>
      </c>
      <c r="J25" s="6">
        <f>C22</f>
        <v>0.25</v>
      </c>
      <c r="K25" s="4">
        <f>RANK(J25,'Universal Aggregate Worksheet'!AH7:AH67,1)</f>
        <v>8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3.4730764425384422</v>
      </c>
      <c r="G26" s="7"/>
      <c r="H26" s="64"/>
      <c r="I26" s="12" t="s">
        <v>212</v>
      </c>
      <c r="J26" s="10">
        <f>F41</f>
        <v>0.10880829015544041</v>
      </c>
      <c r="K26" s="4">
        <f>RANK(J26,'Universal Aggregate Worksheet'!AM7:AM67,0)</f>
        <v>26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325</v>
      </c>
      <c r="C27" s="4">
        <v>368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0.14962593516209477</v>
      </c>
      <c r="K27" s="4">
        <f>RANK(J27,'Universal Aggregate Worksheet'!AN7:AN67,1)</f>
        <v>60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162</v>
      </c>
      <c r="C28" s="12">
        <v>198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0.11666666666666667</v>
      </c>
      <c r="K28" s="4">
        <f>RANK(J28,'Universal Aggregate Worksheet'!AI7:AI67,0)</f>
        <v>17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87</v>
      </c>
      <c r="C29" s="12">
        <v>82</v>
      </c>
      <c r="D29" s="65" t="s">
        <v>21</v>
      </c>
      <c r="E29" s="4" t="s">
        <v>141</v>
      </c>
      <c r="F29" s="10">
        <f>B10/F9</f>
        <v>1.0722222222222222</v>
      </c>
      <c r="G29" s="29"/>
      <c r="H29" s="64"/>
      <c r="I29" s="12" t="s">
        <v>215</v>
      </c>
      <c r="J29" s="80">
        <f>G44</f>
        <v>0.15503875968992248</v>
      </c>
      <c r="K29" s="4">
        <f>RANK(J29,'Universal Aggregate Worksheet'!AJ7:AJ67,1)</f>
        <v>61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1.0361757105943152</v>
      </c>
      <c r="G30" s="7"/>
      <c r="H30" s="64"/>
      <c r="I30" s="12" t="s">
        <v>216</v>
      </c>
      <c r="J30" s="80">
        <f>F45</f>
        <v>9.0909090909090912E-2</v>
      </c>
      <c r="K30" s="4">
        <f>RANK(J30,'Universal Aggregate Worksheet'!AK7:AK67,0)</f>
        <v>49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3.6046511627906952E-2</v>
      </c>
      <c r="G31" s="29"/>
      <c r="H31" s="64"/>
      <c r="I31" s="12" t="s">
        <v>217</v>
      </c>
      <c r="J31" s="80">
        <f>G45</f>
        <v>0.11194029850746269</v>
      </c>
      <c r="K31" s="4">
        <f>RANK(J31,'Universal Aggregate Worksheet'!AL7:AL67,1)</f>
        <v>23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136</v>
      </c>
      <c r="C32" s="94">
        <v>176</v>
      </c>
      <c r="D32" s="65" t="s">
        <v>24</v>
      </c>
      <c r="E32" s="4" t="s">
        <v>143</v>
      </c>
      <c r="F32" s="10">
        <f>B12/F9</f>
        <v>0.71111111111111114</v>
      </c>
      <c r="G32" s="29"/>
      <c r="H32" s="64"/>
      <c r="I32" s="12" t="s">
        <v>219</v>
      </c>
      <c r="J32" s="10">
        <f>F52</f>
        <v>8.1659973226238289E-2</v>
      </c>
      <c r="K32" s="4">
        <f>RANK(J32,'Universal Aggregate Worksheet'!AO7:AO67,1)</f>
        <v>59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204</v>
      </c>
      <c r="C33" s="12">
        <v>183</v>
      </c>
      <c r="D33" s="65">
        <v>48</v>
      </c>
      <c r="E33" s="12" t="s">
        <v>144</v>
      </c>
      <c r="F33" s="10">
        <f>C12/F10</f>
        <v>0.66666666666666663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5.7563587684069613E-2</v>
      </c>
      <c r="K33" s="4">
        <f>RANK(J33,'Universal Aggregate Worksheet'!AP7:AP67,0)</f>
        <v>24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176</v>
      </c>
      <c r="C34" s="94">
        <v>163</v>
      </c>
      <c r="D34" s="65" t="s">
        <v>26</v>
      </c>
      <c r="E34" s="12" t="s">
        <v>87</v>
      </c>
      <c r="F34" s="13">
        <f>F32-F33</f>
        <v>4.4444444444444509E-2</v>
      </c>
      <c r="G34" s="29"/>
      <c r="H34" s="64"/>
      <c r="I34" s="12" t="s">
        <v>220</v>
      </c>
      <c r="J34" s="80">
        <f>F53</f>
        <v>0.32041343669250644</v>
      </c>
      <c r="K34" s="4">
        <f>RANK(J34,'Universal Aggregate Worksheet'!AQ7:AQ67,0)</f>
        <v>26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28</v>
      </c>
      <c r="C35" s="94">
        <f>C33-C34</f>
        <v>20</v>
      </c>
      <c r="D35" s="65" t="s">
        <v>27</v>
      </c>
      <c r="E35" s="12" t="s">
        <v>145</v>
      </c>
      <c r="F35" s="6">
        <f>((0.167*B21)+(B9)+(0.83*B23))/B10</f>
        <v>0.37824093264248704</v>
      </c>
      <c r="G35" s="30"/>
      <c r="H35" s="64"/>
      <c r="I35" s="12" t="s">
        <v>221</v>
      </c>
      <c r="J35" s="80">
        <f>G53</f>
        <v>0.31388888888888888</v>
      </c>
      <c r="K35" s="4">
        <f>RANK(J35,'Universal Aggregate Worksheet'!AR7:AR67,1)</f>
        <v>31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0.86274509803921573</v>
      </c>
      <c r="C36" s="6">
        <f>C34/(C34+C35)</f>
        <v>0.89071038251366119</v>
      </c>
      <c r="D36" s="65" t="s">
        <v>28</v>
      </c>
      <c r="E36" s="12" t="s">
        <v>146</v>
      </c>
      <c r="F36" s="6">
        <f>((0.167*C21)+(C9)+(0.83*C23))/C10</f>
        <v>0.34248129675810474</v>
      </c>
      <c r="G36" s="7"/>
      <c r="H36" s="64"/>
      <c r="I36" s="12" t="s">
        <v>352</v>
      </c>
      <c r="J36" s="80">
        <f>F54</f>
        <v>0.22480620155038761</v>
      </c>
      <c r="K36" s="4">
        <f>RANK(J36,'Universal Aggregate Worksheet'!N7:N67,1)</f>
        <v>35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0.57031640625000002</v>
      </c>
      <c r="G37" s="30"/>
      <c r="H37" s="64"/>
      <c r="I37" s="12" t="s">
        <v>353</v>
      </c>
      <c r="J37" s="80">
        <f>F55</f>
        <v>0.45</v>
      </c>
      <c r="K37" s="4">
        <f>RANK(J37,'Universal Aggregate Worksheet'!M7:M67,1)</f>
        <v>21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0.53230620155038766</v>
      </c>
      <c r="G38" s="30"/>
      <c r="H38" s="64"/>
      <c r="I38" s="12" t="s">
        <v>200</v>
      </c>
      <c r="J38" s="10">
        <f>B71</f>
        <v>30.07477286684858</v>
      </c>
      <c r="K38" s="4">
        <f>RANK(J38,'Universal Aggregate Worksheet'!AS7:AS67,0)</f>
        <v>19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61</v>
      </c>
      <c r="C39" s="12">
        <v>43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31.371100198295494</v>
      </c>
      <c r="K39" s="4">
        <f>RANK(J39,'Universal Aggregate Worksheet'!AT7:AT67,1)</f>
        <v>58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55.5</v>
      </c>
      <c r="C40" s="4">
        <v>35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-1.2963273314469141</v>
      </c>
      <c r="K40" s="4">
        <f>RANK(J40,'Universal Aggregate Worksheet'!AU7:AU67,0)</f>
        <v>47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0.10880829015544041</v>
      </c>
      <c r="G41" s="13">
        <f>C20/C10</f>
        <v>0.14962593516209477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0.14962593516209477</v>
      </c>
      <c r="G42" s="10">
        <f>B20/B10</f>
        <v>0.10880829015544041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-4.0817645006654357E-2</v>
      </c>
      <c r="G43" s="10">
        <f>G41-G42</f>
        <v>4.0817645006654357E-2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661.25</v>
      </c>
      <c r="C44" s="4">
        <v>661.25</v>
      </c>
      <c r="D44" s="65" t="s">
        <v>34</v>
      </c>
      <c r="E44" s="12" t="s">
        <v>209</v>
      </c>
      <c r="F44" s="79">
        <f>B20/F9</f>
        <v>0.11666666666666667</v>
      </c>
      <c r="G44" s="79">
        <f>C20/F10</f>
        <v>0.15503875968992248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9.0909090909090912E-2</v>
      </c>
      <c r="G45" s="79">
        <f>C21/C9</f>
        <v>0.11194029850746269</v>
      </c>
      <c r="H45" s="64"/>
      <c r="M45" s="65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22"/>
      <c r="O46" s="22"/>
      <c r="P46" s="22"/>
      <c r="Q46" s="22"/>
      <c r="R46" s="22"/>
      <c r="S46" s="22"/>
      <c r="T46" s="22"/>
      <c r="U46" s="22"/>
      <c r="V46" s="22"/>
      <c r="W46" s="22"/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0.26111111111111113</v>
      </c>
      <c r="G48" s="32"/>
      <c r="H48" s="64"/>
      <c r="M48" s="65" t="s">
        <v>39</v>
      </c>
    </row>
    <row r="49" spans="1:13">
      <c r="A49" s="4" t="s">
        <v>31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36.363636363636367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26.515151515151516</v>
      </c>
      <c r="D49" s="65" t="s">
        <v>38</v>
      </c>
      <c r="E49" s="4" t="s">
        <v>152</v>
      </c>
      <c r="F49" s="10">
        <f>C15/F10</f>
        <v>0.21705426356589147</v>
      </c>
      <c r="G49" s="29"/>
      <c r="H49" s="64"/>
      <c r="M49" s="65" t="s">
        <v>38</v>
      </c>
    </row>
    <row r="50" spans="1:13">
      <c r="A50" s="4" t="s">
        <v>23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26.809651474530831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35.929648241206031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13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35.977337110481585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26.229508196721312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5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26.409495548961427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28.947368421052634</v>
      </c>
      <c r="D52" s="65" t="s">
        <v>43</v>
      </c>
      <c r="E52" s="4" t="s">
        <v>85</v>
      </c>
      <c r="F52" s="10">
        <f>B39/F11</f>
        <v>8.1659973226238289E-2</v>
      </c>
      <c r="G52" s="10">
        <f>C39/F11</f>
        <v>5.7563587684069613E-2</v>
      </c>
      <c r="H52" s="64"/>
      <c r="M52" s="65" t="s">
        <v>42</v>
      </c>
    </row>
    <row r="53" spans="1:13">
      <c r="A53" s="4" t="s">
        <v>32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39.814814814814817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22.222222222222221</v>
      </c>
      <c r="D53" s="65" t="s">
        <v>44</v>
      </c>
      <c r="E53" s="12" t="s">
        <v>211</v>
      </c>
      <c r="F53" s="79">
        <f>(C12-C9)/F10</f>
        <v>0.32041343669250644</v>
      </c>
      <c r="G53" s="79">
        <f>(B12-B9)/F9</f>
        <v>0.31388888888888888</v>
      </c>
      <c r="H53" s="64"/>
      <c r="M53" s="65" t="s">
        <v>43</v>
      </c>
    </row>
    <row r="54" spans="1:13">
      <c r="A54" s="4" t="s">
        <v>48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31.989247311827956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27.249357326478147</v>
      </c>
      <c r="D54" s="65" t="s">
        <v>45</v>
      </c>
      <c r="E54" s="12" t="s">
        <v>350</v>
      </c>
      <c r="F54" s="79">
        <f>B29/F10</f>
        <v>0.22480620155038761</v>
      </c>
      <c r="G54" s="79">
        <f>C29/F9</f>
        <v>0.22777777777777777</v>
      </c>
      <c r="H54" s="64"/>
      <c r="M54" s="65" t="s">
        <v>44</v>
      </c>
    </row>
    <row r="55" spans="1:13">
      <c r="A55" s="4" t="s">
        <v>43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29.530201342281881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37.583892617449663</v>
      </c>
      <c r="D55" s="65" t="s">
        <v>46</v>
      </c>
      <c r="E55" s="12" t="s">
        <v>351</v>
      </c>
      <c r="F55" s="79">
        <f>B28/F9</f>
        <v>0.45</v>
      </c>
      <c r="G55" s="79">
        <f>C28/F10</f>
        <v>0.51162790697674421</v>
      </c>
      <c r="H55" s="64"/>
      <c r="M55" s="65" t="s">
        <v>45</v>
      </c>
    </row>
    <row r="56" spans="1:13">
      <c r="A56" s="4" t="s">
        <v>46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26.775956284153008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31.232876712328768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58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21.53846153846154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42.482100238663485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53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28.865979381443296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31.818181818181817</v>
      </c>
      <c r="D58" s="65" t="s">
        <v>191</v>
      </c>
      <c r="E58" s="12" t="s">
        <v>100</v>
      </c>
      <c r="F58" s="10">
        <f>B71</f>
        <v>30.07477286684858</v>
      </c>
      <c r="G58" s="7"/>
      <c r="H58" s="64"/>
      <c r="M58" s="65" t="s">
        <v>192</v>
      </c>
    </row>
    <row r="59" spans="1:13">
      <c r="A59" s="4" t="s">
        <v>1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26.747720364741639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34.871794871794869</v>
      </c>
      <c r="D59" s="65" t="s">
        <v>49</v>
      </c>
      <c r="E59" s="12" t="s">
        <v>101</v>
      </c>
      <c r="F59" s="10">
        <f>C71</f>
        <v>31.371100198295494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-1.2963273314469141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30.07477286684858</v>
      </c>
      <c r="C71" s="34">
        <f>AVERAGEIF(C49:C67,"&gt;0")</f>
        <v>31.371100198295494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20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122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Harvard</v>
      </c>
      <c r="C7" s="75" t="s">
        <v>62</v>
      </c>
      <c r="D7" s="66" t="s">
        <v>193</v>
      </c>
      <c r="E7" s="7"/>
      <c r="F7" s="75" t="str">
        <f>B1</f>
        <v>Harvard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65.734794106535702</v>
      </c>
      <c r="K8" s="4">
        <f>RANK(J8,'Universal Aggregate Worksheet'!I7:I67,0)</f>
        <v>38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121</v>
      </c>
      <c r="C9" s="4">
        <v>102</v>
      </c>
      <c r="D9" s="65" t="s">
        <v>1</v>
      </c>
      <c r="E9" s="4" t="s">
        <v>77</v>
      </c>
      <c r="F9" s="77">
        <f>B32+B33+C35</f>
        <v>369</v>
      </c>
      <c r="G9" s="27"/>
      <c r="H9" s="64"/>
      <c r="I9" s="12" t="s">
        <v>154</v>
      </c>
      <c r="J9" s="9">
        <f>F12</f>
        <v>33.456743483188518</v>
      </c>
      <c r="K9" s="4">
        <f>RANK(J9,'Universal Aggregate Worksheet'!F7:F67,0)</f>
        <v>32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415</v>
      </c>
      <c r="C10" s="4">
        <v>312</v>
      </c>
      <c r="D10" s="65" t="s">
        <v>2</v>
      </c>
      <c r="E10" s="4" t="s">
        <v>78</v>
      </c>
      <c r="F10" s="77">
        <f>C32+C33+B35</f>
        <v>356</v>
      </c>
      <c r="G10" s="27"/>
      <c r="H10" s="64"/>
      <c r="I10" s="12" t="s">
        <v>155</v>
      </c>
      <c r="J10" s="9">
        <f>F13</f>
        <v>32.278050623347184</v>
      </c>
      <c r="K10" s="4">
        <f>RANK(J10,'Universal Aggregate Worksheet'!G7:G67,1)</f>
        <v>26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0.29156626506024097</v>
      </c>
      <c r="C11" s="6">
        <f>C9/C10</f>
        <v>0.32692307692307693</v>
      </c>
      <c r="D11" s="65" t="s">
        <v>3</v>
      </c>
      <c r="E11" s="4" t="s">
        <v>79</v>
      </c>
      <c r="F11" s="77">
        <f>SUM(F9:F10)</f>
        <v>725</v>
      </c>
      <c r="G11" s="27"/>
      <c r="H11" s="64"/>
      <c r="I11" s="12" t="s">
        <v>203</v>
      </c>
      <c r="J11" s="9">
        <f>J9-J10</f>
        <v>1.178692859841334</v>
      </c>
      <c r="K11" s="4">
        <f>RANK(J11,'Universal Aggregate Worksheet'!H7:H67,0)</f>
        <v>18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246</v>
      </c>
      <c r="C12" s="4">
        <v>209</v>
      </c>
      <c r="D12" s="65" t="s">
        <v>4</v>
      </c>
      <c r="E12" s="4" t="s">
        <v>80</v>
      </c>
      <c r="F12" s="78">
        <f>F9/(B44/60)</f>
        <v>33.456743483188518</v>
      </c>
      <c r="G12" s="28"/>
      <c r="H12" s="64"/>
      <c r="I12" s="4" t="s">
        <v>128</v>
      </c>
      <c r="J12" s="10">
        <f>F24</f>
        <v>31.783441123828833</v>
      </c>
      <c r="K12" s="4">
        <f>RANK(J12,'Universal Aggregate Worksheet'!AB7:AB67,0)</f>
        <v>18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0.59277108433734937</v>
      </c>
      <c r="C13" s="6">
        <f>C12/C10</f>
        <v>0.66987179487179482</v>
      </c>
      <c r="D13" s="65" t="s">
        <v>5</v>
      </c>
      <c r="E13" s="4" t="s">
        <v>81</v>
      </c>
      <c r="F13" s="78">
        <f>F10/(B44/60)</f>
        <v>32.278050623347184</v>
      </c>
      <c r="G13" s="28"/>
      <c r="H13" s="64"/>
      <c r="I13" s="4" t="s">
        <v>131</v>
      </c>
      <c r="J13" s="10">
        <f>F25</f>
        <v>28.493538566748285</v>
      </c>
      <c r="K13" s="4">
        <f>RANK(J13,'Universal Aggregate Worksheet'!AD7:AD67,1)</f>
        <v>28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0.491869918699187</v>
      </c>
      <c r="C14" s="6">
        <f>C9/C12</f>
        <v>0.48803827751196172</v>
      </c>
      <c r="D14" s="65" t="s">
        <v>6</v>
      </c>
      <c r="E14" s="4" t="s">
        <v>82</v>
      </c>
      <c r="F14" s="78">
        <f>F11/(B44/60)</f>
        <v>65.734794106535702</v>
      </c>
      <c r="G14" s="28"/>
      <c r="H14" s="64"/>
      <c r="I14" s="4" t="s">
        <v>133</v>
      </c>
      <c r="J14" s="10">
        <f>F26</f>
        <v>3.2899025570805485</v>
      </c>
      <c r="K14" s="4">
        <f>RANK(J14,'Universal Aggregate Worksheet'!AF7:AF67,0)</f>
        <v>25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64</v>
      </c>
      <c r="C15" s="4">
        <v>54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1.1246612466124661</v>
      </c>
      <c r="K15" s="4">
        <f>RANK(J15,'Universal Aggregate Worksheet'!O7:O67,0)</f>
        <v>8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0.52892561983471076</v>
      </c>
      <c r="C16" s="6">
        <f>C15/C9</f>
        <v>0.52941176470588236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0.8764044943820225</v>
      </c>
      <c r="K16" s="4">
        <f>RANK(J16,'Universal Aggregate Worksheet'!T7:T67,1)</f>
        <v>7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57</v>
      </c>
      <c r="C17" s="8">
        <f>C9-C15</f>
        <v>48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0.30121204819277109</v>
      </c>
      <c r="K17" s="4">
        <f>RANK(J17,'Universal Aggregate Worksheet'!R7:R67,0)</f>
        <v>30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32.791327913279133</v>
      </c>
      <c r="G18" s="29"/>
      <c r="H18" s="64"/>
      <c r="I18" s="4" t="s">
        <v>166</v>
      </c>
      <c r="J18" s="6">
        <f>F36</f>
        <v>0.33281089743589742</v>
      </c>
      <c r="K18" s="4">
        <f>RANK(J18,'Universal Aggregate Worksheet'!W7:W67,1)</f>
        <v>53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28.651685393258425</v>
      </c>
      <c r="G19" s="29"/>
      <c r="H19" s="64"/>
      <c r="I19" s="4" t="s">
        <v>176</v>
      </c>
      <c r="J19" s="10">
        <f>F48</f>
        <v>0.17344173441734417</v>
      </c>
      <c r="K19" s="4">
        <f>RANK(J19,'Universal Aggregate Worksheet'!Y7:Y67,0)</f>
        <v>26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47</v>
      </c>
      <c r="C20" s="4">
        <v>36</v>
      </c>
      <c r="D20" s="65" t="s">
        <v>12</v>
      </c>
      <c r="E20" s="4" t="s">
        <v>115</v>
      </c>
      <c r="F20" s="10">
        <f>F18-F19</f>
        <v>4.1396425200207077</v>
      </c>
      <c r="G20" s="29"/>
      <c r="H20" s="64"/>
      <c r="I20" s="4" t="s">
        <v>177</v>
      </c>
      <c r="J20" s="10">
        <f>F49</f>
        <v>0.15168539325842698</v>
      </c>
      <c r="K20" s="4">
        <f>RANK(J20,'Universal Aggregate Worksheet'!Z7:Z67,1)</f>
        <v>21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19</v>
      </c>
      <c r="C21" s="4">
        <v>11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0.58174904942965777</v>
      </c>
      <c r="K21" s="4">
        <f>RANK(J21,'Universal Aggregate Worksheet'!J7:J67,0)</f>
        <v>8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0.40425531914893614</v>
      </c>
      <c r="C22" s="23">
        <f>C21/C20</f>
        <v>0.30555555555555558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0.83615819209039544</v>
      </c>
      <c r="K22" s="4">
        <f>RANK(J22,'Universal Aggregate Worksheet'!K7:K67,0)</f>
        <v>23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0.82027649769585254</v>
      </c>
      <c r="K23" s="4">
        <f>RANK(J23,'Universal Aggregate Worksheet'!L7:L67,1)</f>
        <v>22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2.7777777777777776E-2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31.783441123828833</v>
      </c>
      <c r="G24" s="7"/>
      <c r="H24" s="64"/>
      <c r="I24" s="4" t="s">
        <v>198</v>
      </c>
      <c r="J24" s="6">
        <f>B22</f>
        <v>0.40425531914893614</v>
      </c>
      <c r="K24" s="4">
        <f>RANK(J24,'Universal Aggregate Worksheet'!AG7:AG67,0)</f>
        <v>22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28.493538566748285</v>
      </c>
      <c r="G25" s="7"/>
      <c r="H25" s="64"/>
      <c r="I25" s="12" t="s">
        <v>199</v>
      </c>
      <c r="J25" s="6">
        <f>C22</f>
        <v>0.30555555555555558</v>
      </c>
      <c r="K25" s="4">
        <f>RANK(J25,'Universal Aggregate Worksheet'!AH7:AH67,1)</f>
        <v>21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3.2899025570805485</v>
      </c>
      <c r="G26" s="7"/>
      <c r="H26" s="64"/>
      <c r="I26" s="12" t="s">
        <v>212</v>
      </c>
      <c r="J26" s="10">
        <f>F41</f>
        <v>0.11325301204819277</v>
      </c>
      <c r="K26" s="4">
        <f>RANK(J26,'Universal Aggregate Worksheet'!AM7:AM67,0)</f>
        <v>22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326</v>
      </c>
      <c r="C27" s="4">
        <v>294</v>
      </c>
      <c r="D27" s="65">
        <v>8</v>
      </c>
      <c r="E27" s="7"/>
      <c r="F27" s="7"/>
      <c r="G27" s="7"/>
      <c r="H27" s="64"/>
      <c r="I27" s="12" t="s">
        <v>213</v>
      </c>
      <c r="J27" s="10">
        <f>F42</f>
        <v>0.11538461538461539</v>
      </c>
      <c r="K27" s="4">
        <f>RANK(J27,'Universal Aggregate Worksheet'!AN7:AN67,1)</f>
        <v>44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181</v>
      </c>
      <c r="C28" s="12">
        <v>185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0.12737127371273713</v>
      </c>
      <c r="K28" s="4">
        <f>RANK(J28,'Universal Aggregate Worksheet'!AI7:AI67,0)</f>
        <v>13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80</v>
      </c>
      <c r="C29" s="12">
        <v>95</v>
      </c>
      <c r="D29" s="65" t="s">
        <v>21</v>
      </c>
      <c r="E29" s="4" t="s">
        <v>141</v>
      </c>
      <c r="F29" s="10">
        <f>B10/F9</f>
        <v>1.1246612466124661</v>
      </c>
      <c r="G29" s="29"/>
      <c r="H29" s="64"/>
      <c r="I29" s="12" t="s">
        <v>215</v>
      </c>
      <c r="J29" s="80">
        <f>G44</f>
        <v>0.10112359550561797</v>
      </c>
      <c r="K29" s="4">
        <f>RANK(J29,'Universal Aggregate Worksheet'!AJ7:AJ67,1)</f>
        <v>26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0.8764044943820225</v>
      </c>
      <c r="G30" s="7"/>
      <c r="H30" s="64"/>
      <c r="I30" s="12" t="s">
        <v>216</v>
      </c>
      <c r="J30" s="80">
        <f>F45</f>
        <v>0.15702479338842976</v>
      </c>
      <c r="K30" s="4">
        <f>RANK(J30,'Universal Aggregate Worksheet'!AK7:AK67,0)</f>
        <v>14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0.24825675223044363</v>
      </c>
      <c r="G31" s="29"/>
      <c r="H31" s="64"/>
      <c r="I31" s="12" t="s">
        <v>217</v>
      </c>
      <c r="J31" s="80">
        <f>G45</f>
        <v>0.10784313725490197</v>
      </c>
      <c r="K31" s="4">
        <f>RANK(J31,'Universal Aggregate Worksheet'!AL7:AL67,1)</f>
        <v>22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153</v>
      </c>
      <c r="C32" s="94">
        <v>110</v>
      </c>
      <c r="D32" s="65" t="s">
        <v>24</v>
      </c>
      <c r="E32" s="4" t="s">
        <v>143</v>
      </c>
      <c r="F32" s="10">
        <f>B12/F9</f>
        <v>0.66666666666666663</v>
      </c>
      <c r="G32" s="29"/>
      <c r="H32" s="64"/>
      <c r="I32" s="12" t="s">
        <v>219</v>
      </c>
      <c r="J32" s="10">
        <f>F52</f>
        <v>5.6551724137931032E-2</v>
      </c>
      <c r="K32" s="4">
        <f>RANK(J32,'Universal Aggregate Worksheet'!AO7:AO67,1)</f>
        <v>36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177</v>
      </c>
      <c r="C33" s="12">
        <v>217</v>
      </c>
      <c r="D33" s="65" t="s">
        <v>25</v>
      </c>
      <c r="E33" s="12" t="s">
        <v>144</v>
      </c>
      <c r="F33" s="10">
        <f>C12/F10</f>
        <v>0.5870786516853933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6.8965517241379309E-2</v>
      </c>
      <c r="K33" s="4">
        <f>RANK(J33,'Universal Aggregate Worksheet'!AP7:AP67,0)</f>
        <v>8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148</v>
      </c>
      <c r="C34" s="94">
        <v>178</v>
      </c>
      <c r="D34" s="65" t="s">
        <v>26</v>
      </c>
      <c r="E34" s="12" t="s">
        <v>87</v>
      </c>
      <c r="F34" s="13">
        <f>F32-F33</f>
        <v>7.9588014981273325E-2</v>
      </c>
      <c r="G34" s="29"/>
      <c r="H34" s="64"/>
      <c r="I34" s="12" t="s">
        <v>220</v>
      </c>
      <c r="J34" s="80">
        <f>F53</f>
        <v>0.300561797752809</v>
      </c>
      <c r="K34" s="4">
        <f>RANK(J34,'Universal Aggregate Worksheet'!AQ7:AQ67,0)</f>
        <v>38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29</v>
      </c>
      <c r="C35" s="94">
        <f>C33-C34</f>
        <v>39</v>
      </c>
      <c r="D35" s="65" t="s">
        <v>27</v>
      </c>
      <c r="E35" s="12" t="s">
        <v>145</v>
      </c>
      <c r="F35" s="6">
        <f>((0.167*B21)+(B9)+(0.83*B23))/B10</f>
        <v>0.30121204819277109</v>
      </c>
      <c r="G35" s="30"/>
      <c r="H35" s="64"/>
      <c r="I35" s="12" t="s">
        <v>221</v>
      </c>
      <c r="J35" s="80">
        <f>G53</f>
        <v>0.33875338753387535</v>
      </c>
      <c r="K35" s="4">
        <f>RANK(J35,'Universal Aggregate Worksheet'!AR7:AR67,1)</f>
        <v>42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0.83615819209039544</v>
      </c>
      <c r="C36" s="6">
        <f>C34/(C34+C35)</f>
        <v>0.82027649769585254</v>
      </c>
      <c r="D36" s="65" t="s">
        <v>28</v>
      </c>
      <c r="E36" s="12" t="s">
        <v>146</v>
      </c>
      <c r="F36" s="6">
        <f>((0.167*C21)+(C9)+(0.83*C23))/C10</f>
        <v>0.33281089743589742</v>
      </c>
      <c r="G36" s="7"/>
      <c r="H36" s="64"/>
      <c r="I36" s="12" t="s">
        <v>352</v>
      </c>
      <c r="J36" s="80">
        <f>F54</f>
        <v>0.2247191011235955</v>
      </c>
      <c r="K36" s="4">
        <f>RANK(J36,'Universal Aggregate Worksheet'!N7:N67,1)</f>
        <v>34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0.50814227642276422</v>
      </c>
      <c r="G37" s="30"/>
      <c r="H37" s="64"/>
      <c r="I37" s="12" t="s">
        <v>353</v>
      </c>
      <c r="J37" s="80">
        <f>F55</f>
        <v>0.49051490514905149</v>
      </c>
      <c r="K37" s="4">
        <f>RANK(J37,'Universal Aggregate Worksheet'!M7:M67,1)</f>
        <v>42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0.49682775119617228</v>
      </c>
      <c r="G38" s="30"/>
      <c r="H38" s="64"/>
      <c r="I38" s="12" t="s">
        <v>200</v>
      </c>
      <c r="J38" s="10">
        <f>B71</f>
        <v>29.512424302609745</v>
      </c>
      <c r="K38" s="4">
        <f>RANK(J38,'Universal Aggregate Worksheet'!AS7:AS67,0)</f>
        <v>28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41</v>
      </c>
      <c r="C39" s="12">
        <v>50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30.362462070904744</v>
      </c>
      <c r="K39" s="4">
        <f>RANK(J39,'Universal Aggregate Worksheet'!AT7:AT67,1)</f>
        <v>46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31.5</v>
      </c>
      <c r="C40" s="4">
        <v>40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-0.85003776829499955</v>
      </c>
      <c r="K40" s="4">
        <f>RANK(J40,'Universal Aggregate Worksheet'!AU7:AU67,0)</f>
        <v>43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0.11325301204819277</v>
      </c>
      <c r="G41" s="13">
        <f>C20/C10</f>
        <v>0.11538461538461539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0.11538461538461539</v>
      </c>
      <c r="G42" s="10">
        <f>B20/B10</f>
        <v>0.11325301204819277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-2.1316033364226217E-3</v>
      </c>
      <c r="G43" s="10">
        <f>G41-G42</f>
        <v>2.1316033364226217E-3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661.75</v>
      </c>
      <c r="C44" s="4">
        <v>661.75</v>
      </c>
      <c r="D44" s="65" t="s">
        <v>34</v>
      </c>
      <c r="E44" s="12" t="s">
        <v>209</v>
      </c>
      <c r="F44" s="79">
        <f>B20/F9</f>
        <v>0.12737127371273713</v>
      </c>
      <c r="G44" s="79">
        <f>C20/F10</f>
        <v>0.10112359550561797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0.15702479338842976</v>
      </c>
      <c r="G45" s="79">
        <f>C21/C9</f>
        <v>0.10784313725490197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0.17344173441734417</v>
      </c>
      <c r="G48" s="32"/>
      <c r="H48" s="64"/>
      <c r="M48" s="65" t="s">
        <v>39</v>
      </c>
    </row>
    <row r="49" spans="1:13">
      <c r="A49" s="4" t="s">
        <v>54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23.934426229508198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33.155080213903744</v>
      </c>
      <c r="D49" s="65" t="s">
        <v>38</v>
      </c>
      <c r="E49" s="4" t="s">
        <v>152</v>
      </c>
      <c r="F49" s="10">
        <f>C15/F10</f>
        <v>0.15168539325842698</v>
      </c>
      <c r="G49" s="29"/>
      <c r="H49" s="64"/>
      <c r="M49" s="65" t="s">
        <v>38</v>
      </c>
    </row>
    <row r="50" spans="1:13">
      <c r="A50" s="4" t="s">
        <v>23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26.809651474530831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35.929648241206031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22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30.792682926829269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27.586206896551722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18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25.543478260869566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28.337874659400548</v>
      </c>
      <c r="D52" s="65" t="s">
        <v>43</v>
      </c>
      <c r="E52" s="4" t="s">
        <v>85</v>
      </c>
      <c r="F52" s="10">
        <f>B39/F11</f>
        <v>5.6551724137931032E-2</v>
      </c>
      <c r="G52" s="10">
        <f>C39/F11</f>
        <v>6.8965517241379309E-2</v>
      </c>
      <c r="H52" s="64"/>
      <c r="M52" s="65" t="s">
        <v>42</v>
      </c>
    </row>
    <row r="53" spans="1:13">
      <c r="A53" s="4" t="s">
        <v>16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34.31818181818182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28.50356294536817</v>
      </c>
      <c r="D53" s="65" t="s">
        <v>44</v>
      </c>
      <c r="E53" s="12" t="s">
        <v>211</v>
      </c>
      <c r="F53" s="79">
        <f>(C12-C9)/F10</f>
        <v>0.300561797752809</v>
      </c>
      <c r="G53" s="79">
        <f>(B12-B9)/F9</f>
        <v>0.33875338753387535</v>
      </c>
      <c r="H53" s="64"/>
      <c r="M53" s="65" t="s">
        <v>43</v>
      </c>
    </row>
    <row r="54" spans="1:13">
      <c r="A54" s="4" t="s">
        <v>5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26.409495548961427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28.947368421052634</v>
      </c>
      <c r="D54" s="65" t="s">
        <v>45</v>
      </c>
      <c r="E54" s="12" t="s">
        <v>350</v>
      </c>
      <c r="F54" s="79">
        <f>B29/F10</f>
        <v>0.2247191011235955</v>
      </c>
      <c r="G54" s="79">
        <f>C29/F9</f>
        <v>0.25745257452574527</v>
      </c>
      <c r="H54" s="64"/>
      <c r="M54" s="65" t="s">
        <v>44</v>
      </c>
    </row>
    <row r="55" spans="1:13">
      <c r="A55" s="4" t="s">
        <v>11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26.143790849673206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31.15727002967359</v>
      </c>
      <c r="D55" s="65" t="s">
        <v>46</v>
      </c>
      <c r="E55" s="12" t="s">
        <v>351</v>
      </c>
      <c r="F55" s="79">
        <f>B28/F9</f>
        <v>0.49051490514905149</v>
      </c>
      <c r="G55" s="79">
        <f>C28/F10</f>
        <v>0.5196629213483146</v>
      </c>
      <c r="H55" s="64"/>
      <c r="M55" s="65" t="s">
        <v>45</v>
      </c>
    </row>
    <row r="56" spans="1:13">
      <c r="A56" s="4" t="s">
        <v>32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39.814814814814817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22.222222222222221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349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23.913043478260871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34.577114427860693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10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37.42690058479532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25.986842105263158</v>
      </c>
      <c r="D58" s="65" t="s">
        <v>191</v>
      </c>
      <c r="E58" s="12" t="s">
        <v>100</v>
      </c>
      <c r="F58" s="10">
        <f>B71</f>
        <v>29.512424302609745</v>
      </c>
      <c r="G58" s="7"/>
      <c r="H58" s="64"/>
      <c r="M58" s="65" t="s">
        <v>192</v>
      </c>
    </row>
    <row r="59" spans="1:13">
      <c r="A59" s="4" t="s">
        <v>43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29.530201342281881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37.583892617449663</v>
      </c>
      <c r="D59" s="65" t="s">
        <v>49</v>
      </c>
      <c r="E59" s="12" t="s">
        <v>101</v>
      </c>
      <c r="F59" s="10">
        <f>C71</f>
        <v>30.362462070904744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-0.85003776829499955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29.512424302609745</v>
      </c>
      <c r="C71" s="34">
        <f>AVERAGEIF(C49:C67,"&gt;0")</f>
        <v>30.362462070904744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21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104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Hobart</v>
      </c>
      <c r="C7" s="75" t="s">
        <v>62</v>
      </c>
      <c r="D7" s="66" t="s">
        <v>193</v>
      </c>
      <c r="E7" s="7"/>
      <c r="F7" s="75" t="str">
        <f>B1</f>
        <v>Hobart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72.971481140754364</v>
      </c>
      <c r="K8" s="4">
        <f>RANK(J8,'Universal Aggregate Worksheet'!I7:I67,0)</f>
        <v>8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96</v>
      </c>
      <c r="C9" s="4">
        <v>117</v>
      </c>
      <c r="D9" s="65" t="s">
        <v>1</v>
      </c>
      <c r="E9" s="4" t="s">
        <v>77</v>
      </c>
      <c r="F9" s="77">
        <f>B32+B33+C35</f>
        <v>335</v>
      </c>
      <c r="G9" s="27"/>
      <c r="H9" s="64"/>
      <c r="I9" s="12" t="s">
        <v>154</v>
      </c>
      <c r="J9" s="9">
        <f>F12</f>
        <v>36.982520699172035</v>
      </c>
      <c r="K9" s="4">
        <f>RANK(J9,'Universal Aggregate Worksheet'!F7:F67,0)</f>
        <v>7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330</v>
      </c>
      <c r="C10" s="4">
        <v>391</v>
      </c>
      <c r="D10" s="65" t="s">
        <v>2</v>
      </c>
      <c r="E10" s="4" t="s">
        <v>78</v>
      </c>
      <c r="F10" s="77">
        <f>C32+C33+B35</f>
        <v>326</v>
      </c>
      <c r="G10" s="27"/>
      <c r="H10" s="64"/>
      <c r="I10" s="12" t="s">
        <v>155</v>
      </c>
      <c r="J10" s="9">
        <f>F13</f>
        <v>35.988960441582336</v>
      </c>
      <c r="K10" s="4">
        <f>RANK(J10,'Universal Aggregate Worksheet'!G7:G67,1)</f>
        <v>47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0.29090909090909089</v>
      </c>
      <c r="C11" s="6">
        <f>C9/C10</f>
        <v>0.29923273657289001</v>
      </c>
      <c r="D11" s="65" t="s">
        <v>3</v>
      </c>
      <c r="E11" s="4" t="s">
        <v>79</v>
      </c>
      <c r="F11" s="77">
        <f>SUM(F9:F10)</f>
        <v>661</v>
      </c>
      <c r="G11" s="27"/>
      <c r="H11" s="64"/>
      <c r="I11" s="12" t="s">
        <v>203</v>
      </c>
      <c r="J11" s="9">
        <f>J9-J10</f>
        <v>0.99356025758969935</v>
      </c>
      <c r="K11" s="4">
        <f>RANK(J11,'Universal Aggregate Worksheet'!H7:H67,0)</f>
        <v>22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205</v>
      </c>
      <c r="C12" s="4">
        <v>245</v>
      </c>
      <c r="D12" s="65" t="s">
        <v>4</v>
      </c>
      <c r="E12" s="4" t="s">
        <v>80</v>
      </c>
      <c r="F12" s="78">
        <f>F9/(B44/60)</f>
        <v>36.982520699172035</v>
      </c>
      <c r="G12" s="28"/>
      <c r="H12" s="64"/>
      <c r="I12" s="4" t="s">
        <v>128</v>
      </c>
      <c r="J12" s="10">
        <f>F24</f>
        <v>29.087453754049509</v>
      </c>
      <c r="K12" s="4">
        <f>RANK(J12,'Universal Aggregate Worksheet'!AB7:AB67,0)</f>
        <v>32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0.62121212121212122</v>
      </c>
      <c r="C13" s="6">
        <f>C12/C10</f>
        <v>0.62659846547314579</v>
      </c>
      <c r="D13" s="65" t="s">
        <v>5</v>
      </c>
      <c r="E13" s="4" t="s">
        <v>81</v>
      </c>
      <c r="F13" s="78">
        <f>F10/(B44/60)</f>
        <v>35.988960441582336</v>
      </c>
      <c r="G13" s="28"/>
      <c r="H13" s="64"/>
      <c r="I13" s="4" t="s">
        <v>131</v>
      </c>
      <c r="J13" s="10">
        <f>F25</f>
        <v>33.20103185335811</v>
      </c>
      <c r="K13" s="4">
        <f>RANK(J13,'Universal Aggregate Worksheet'!AD7:AD67,1)</f>
        <v>50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0.4682926829268293</v>
      </c>
      <c r="C14" s="6">
        <f>C9/C12</f>
        <v>0.47755102040816327</v>
      </c>
      <c r="D14" s="65" t="s">
        <v>6</v>
      </c>
      <c r="E14" s="4" t="s">
        <v>82</v>
      </c>
      <c r="F14" s="78">
        <f>F11/(B44/60)</f>
        <v>72.971481140754364</v>
      </c>
      <c r="G14" s="28"/>
      <c r="H14" s="64"/>
      <c r="I14" s="4" t="s">
        <v>133</v>
      </c>
      <c r="J14" s="10">
        <f>F26</f>
        <v>-4.1135780993086009</v>
      </c>
      <c r="K14" s="4">
        <f>RANK(J14,'Universal Aggregate Worksheet'!AF7:AF67,0)</f>
        <v>44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55</v>
      </c>
      <c r="C15" s="4">
        <v>69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0.9850746268656716</v>
      </c>
      <c r="K15" s="4">
        <f>RANK(J15,'Universal Aggregate Worksheet'!O7:O67,0)</f>
        <v>39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0.57291666666666663</v>
      </c>
      <c r="C16" s="6">
        <f>C15/C9</f>
        <v>0.58974358974358976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1.1993865030674846</v>
      </c>
      <c r="K16" s="4">
        <f>RANK(J16,'Universal Aggregate Worksheet'!T7:T67,1)</f>
        <v>58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41</v>
      </c>
      <c r="C17" s="8">
        <f>C9-C15</f>
        <v>48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0.3045272727272727</v>
      </c>
      <c r="K17" s="4">
        <f>RANK(J17,'Universal Aggregate Worksheet'!R7:R67,0)</f>
        <v>28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28.656716417910449</v>
      </c>
      <c r="G18" s="29"/>
      <c r="H18" s="64"/>
      <c r="I18" s="4" t="s">
        <v>166</v>
      </c>
      <c r="J18" s="6">
        <f>F36</f>
        <v>0.30861636828644501</v>
      </c>
      <c r="K18" s="4">
        <f>RANK(J18,'Universal Aggregate Worksheet'!W7:W67,1)</f>
        <v>38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35.889570552147241</v>
      </c>
      <c r="G19" s="29"/>
      <c r="H19" s="64"/>
      <c r="I19" s="4" t="s">
        <v>176</v>
      </c>
      <c r="J19" s="10">
        <f>F48</f>
        <v>0.16417910447761194</v>
      </c>
      <c r="K19" s="4">
        <f>RANK(J19,'Universal Aggregate Worksheet'!Y7:Y67,0)</f>
        <v>36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36</v>
      </c>
      <c r="C20" s="4">
        <v>45</v>
      </c>
      <c r="D20" s="65" t="s">
        <v>12</v>
      </c>
      <c r="E20" s="4" t="s">
        <v>115</v>
      </c>
      <c r="F20" s="10">
        <f>F18-F19</f>
        <v>-7.232854134236792</v>
      </c>
      <c r="G20" s="29"/>
      <c r="H20" s="64"/>
      <c r="I20" s="4" t="s">
        <v>177</v>
      </c>
      <c r="J20" s="10">
        <f>F49</f>
        <v>0.21165644171779141</v>
      </c>
      <c r="K20" s="4">
        <f>RANK(J20,'Universal Aggregate Worksheet'!Z7:Z67,1)</f>
        <v>52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12</v>
      </c>
      <c r="C21" s="4">
        <v>17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0.54732510288065839</v>
      </c>
      <c r="K21" s="4">
        <f>RANK(J21,'Universal Aggregate Worksheet'!J7:J67,0)</f>
        <v>16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0.33333333333333331</v>
      </c>
      <c r="C22" s="23">
        <f>C21/C20</f>
        <v>0.37777777777777777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0.83615819209039544</v>
      </c>
      <c r="K22" s="4">
        <f>RANK(J22,'Universal Aggregate Worksheet'!K7:K67,0)</f>
        <v>23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3</v>
      </c>
      <c r="C23" s="12">
        <v>1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0.86631016042780751</v>
      </c>
      <c r="K23" s="4">
        <f>RANK(J23,'Universal Aggregate Worksheet'!L7:L67,1)</f>
        <v>52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6.6666666666666666E-2</v>
      </c>
      <c r="C24" s="23">
        <f>C23/B20</f>
        <v>2.7777777777777776E-2</v>
      </c>
      <c r="D24" s="65" t="s">
        <v>16</v>
      </c>
      <c r="E24" s="12" t="s">
        <v>117</v>
      </c>
      <c r="F24" s="10">
        <f>(F18*'Efficiency Adjustment'!B66)/C71</f>
        <v>29.087453754049509</v>
      </c>
      <c r="G24" s="7"/>
      <c r="H24" s="64"/>
      <c r="I24" s="4" t="s">
        <v>198</v>
      </c>
      <c r="J24" s="6">
        <f>B22</f>
        <v>0.33333333333333331</v>
      </c>
      <c r="K24" s="4">
        <f>RANK(J24,'Universal Aggregate Worksheet'!AG7:AG67,0)</f>
        <v>36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33.20103185335811</v>
      </c>
      <c r="G25" s="7"/>
      <c r="H25" s="64"/>
      <c r="I25" s="12" t="s">
        <v>199</v>
      </c>
      <c r="J25" s="6">
        <f>C22</f>
        <v>0.37777777777777777</v>
      </c>
      <c r="K25" s="4">
        <f>RANK(J25,'Universal Aggregate Worksheet'!AH7:AH67,1)</f>
        <v>38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-4.1135780993086009</v>
      </c>
      <c r="G26" s="7"/>
      <c r="H26" s="64"/>
      <c r="I26" s="12" t="s">
        <v>212</v>
      </c>
      <c r="J26" s="10">
        <f>F41</f>
        <v>0.10909090909090909</v>
      </c>
      <c r="K26" s="4">
        <f>RANK(J26,'Universal Aggregate Worksheet'!AM7:AM67,0)</f>
        <v>25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273</v>
      </c>
      <c r="C27" s="4">
        <v>286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0.11508951406649616</v>
      </c>
      <c r="K27" s="4">
        <f>RANK(J27,'Universal Aggregate Worksheet'!AN7:AN67,1)</f>
        <v>42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162</v>
      </c>
      <c r="C28" s="12">
        <v>134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0.10746268656716418</v>
      </c>
      <c r="K28" s="4">
        <f>RANK(J28,'Universal Aggregate Worksheet'!AI7:AI67,0)</f>
        <v>23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67</v>
      </c>
      <c r="C29" s="12">
        <v>79</v>
      </c>
      <c r="D29" s="65" t="s">
        <v>21</v>
      </c>
      <c r="E29" s="4" t="s">
        <v>141</v>
      </c>
      <c r="F29" s="10">
        <f>B10/F9</f>
        <v>0.9850746268656716</v>
      </c>
      <c r="G29" s="29"/>
      <c r="H29" s="64"/>
      <c r="I29" s="12" t="s">
        <v>215</v>
      </c>
      <c r="J29" s="80">
        <f>G44</f>
        <v>0.13803680981595093</v>
      </c>
      <c r="K29" s="4">
        <f>RANK(J29,'Universal Aggregate Worksheet'!AJ7:AJ67,1)</f>
        <v>57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1.1993865030674846</v>
      </c>
      <c r="G30" s="7"/>
      <c r="H30" s="64"/>
      <c r="I30" s="12" t="s">
        <v>216</v>
      </c>
      <c r="J30" s="80">
        <f>F45</f>
        <v>0.125</v>
      </c>
      <c r="K30" s="4">
        <f>RANK(J30,'Universal Aggregate Worksheet'!AK7:AK67,0)</f>
        <v>30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-0.21431187620181302</v>
      </c>
      <c r="G31" s="29"/>
      <c r="H31" s="64"/>
      <c r="I31" s="12" t="s">
        <v>217</v>
      </c>
      <c r="J31" s="80">
        <f>G45</f>
        <v>0.14529914529914531</v>
      </c>
      <c r="K31" s="4">
        <f>RANK(J31,'Universal Aggregate Worksheet'!AL7:AL67,1)</f>
        <v>42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133</v>
      </c>
      <c r="C32" s="94">
        <v>110</v>
      </c>
      <c r="D32" s="65" t="s">
        <v>24</v>
      </c>
      <c r="E32" s="4" t="s">
        <v>143</v>
      </c>
      <c r="F32" s="10">
        <f>B12/F9</f>
        <v>0.61194029850746268</v>
      </c>
      <c r="G32" s="29"/>
      <c r="H32" s="64"/>
      <c r="I32" s="12" t="s">
        <v>219</v>
      </c>
      <c r="J32" s="10">
        <f>F52</f>
        <v>7.1104387291981846E-2</v>
      </c>
      <c r="K32" s="4">
        <f>RANK(J32,'Universal Aggregate Worksheet'!AO7:AO67,1)</f>
        <v>55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177</v>
      </c>
      <c r="C33" s="12">
        <v>187</v>
      </c>
      <c r="D33" s="65" t="s">
        <v>25</v>
      </c>
      <c r="E33" s="12" t="s">
        <v>144</v>
      </c>
      <c r="F33" s="10">
        <f>C12/F10</f>
        <v>0.75153374233128833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5.5975794251134643E-2</v>
      </c>
      <c r="K33" s="4">
        <f>RANK(J33,'Universal Aggregate Worksheet'!AP7:AP67,0)</f>
        <v>27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148</v>
      </c>
      <c r="C34" s="94">
        <v>162</v>
      </c>
      <c r="D34" s="65" t="s">
        <v>26</v>
      </c>
      <c r="E34" s="12" t="s">
        <v>87</v>
      </c>
      <c r="F34" s="13">
        <f>F32-F33</f>
        <v>-0.13959344382382566</v>
      </c>
      <c r="G34" s="29"/>
      <c r="H34" s="64"/>
      <c r="I34" s="12" t="s">
        <v>220</v>
      </c>
      <c r="J34" s="80">
        <f>F53</f>
        <v>0.39263803680981596</v>
      </c>
      <c r="K34" s="4">
        <f>RANK(J34,'Universal Aggregate Worksheet'!AQ7:AQ67,0)</f>
        <v>5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29</v>
      </c>
      <c r="C35" s="94">
        <f>C33-C34</f>
        <v>25</v>
      </c>
      <c r="D35" s="65" t="s">
        <v>27</v>
      </c>
      <c r="E35" s="12" t="s">
        <v>145</v>
      </c>
      <c r="F35" s="6">
        <f>((0.167*B21)+(B9)+(0.83*B23))/B10</f>
        <v>0.3045272727272727</v>
      </c>
      <c r="G35" s="30"/>
      <c r="H35" s="64"/>
      <c r="I35" s="12" t="s">
        <v>221</v>
      </c>
      <c r="J35" s="80">
        <f>G53</f>
        <v>0.32537313432835818</v>
      </c>
      <c r="K35" s="4">
        <f>RANK(J35,'Universal Aggregate Worksheet'!AR7:AR67,1)</f>
        <v>36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0.83615819209039544</v>
      </c>
      <c r="C36" s="6">
        <f>C34/(C34+C35)</f>
        <v>0.86631016042780751</v>
      </c>
      <c r="D36" s="65" t="s">
        <v>28</v>
      </c>
      <c r="E36" s="12" t="s">
        <v>146</v>
      </c>
      <c r="F36" s="6">
        <f>((0.167*C21)+(C9)+(0.83*C23))/C10</f>
        <v>0.30861636828644501</v>
      </c>
      <c r="G36" s="7"/>
      <c r="H36" s="64"/>
      <c r="I36" s="12" t="s">
        <v>352</v>
      </c>
      <c r="J36" s="80">
        <f>F54</f>
        <v>0.20552147239263804</v>
      </c>
      <c r="K36" s="4">
        <f>RANK(J36,'Universal Aggregate Worksheet'!N7:N67,1)</f>
        <v>27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0.49021463414634148</v>
      </c>
      <c r="G37" s="30"/>
      <c r="H37" s="64"/>
      <c r="I37" s="12" t="s">
        <v>353</v>
      </c>
      <c r="J37" s="80">
        <f>F55</f>
        <v>0.4835820895522388</v>
      </c>
      <c r="K37" s="4">
        <f>RANK(J37,'Universal Aggregate Worksheet'!M7:M67,1)</f>
        <v>36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0.49252653061224488</v>
      </c>
      <c r="G38" s="30"/>
      <c r="H38" s="64"/>
      <c r="I38" s="12" t="s">
        <v>200</v>
      </c>
      <c r="J38" s="10">
        <f>B71</f>
        <v>31.726179688604027</v>
      </c>
      <c r="K38" s="4">
        <f>RANK(J38,'Universal Aggregate Worksheet'!AS7:AS67,0)</f>
        <v>4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47</v>
      </c>
      <c r="C39" s="12">
        <v>37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28.993431352887317</v>
      </c>
      <c r="K39" s="4">
        <f>RANK(J39,'Universal Aggregate Worksheet'!AT7:AT67,1)</f>
        <v>27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42.5</v>
      </c>
      <c r="C40" s="4">
        <v>31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2.7327483357167104</v>
      </c>
      <c r="K40" s="4">
        <f>RANK(J40,'Universal Aggregate Worksheet'!AU7:AU67,0)</f>
        <v>6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0.10909090909090909</v>
      </c>
      <c r="G41" s="13">
        <f>C20/C10</f>
        <v>0.11508951406649616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0.11508951406649616</v>
      </c>
      <c r="G42" s="10">
        <f>B20/B10</f>
        <v>0.10909090909090909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9</v>
      </c>
      <c r="C43" s="4">
        <v>9</v>
      </c>
      <c r="D43" s="65" t="s">
        <v>190</v>
      </c>
      <c r="E43" s="12" t="s">
        <v>208</v>
      </c>
      <c r="F43" s="10">
        <f>F41-F42</f>
        <v>-5.9986049755870741E-3</v>
      </c>
      <c r="G43" s="10">
        <f>G41-G42</f>
        <v>5.9986049755870741E-3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543.5</v>
      </c>
      <c r="C44" s="4">
        <v>543.5</v>
      </c>
      <c r="D44" s="65" t="s">
        <v>34</v>
      </c>
      <c r="E44" s="12" t="s">
        <v>209</v>
      </c>
      <c r="F44" s="79">
        <f>B20/F9</f>
        <v>0.10746268656716418</v>
      </c>
      <c r="G44" s="79">
        <f>C20/F10</f>
        <v>0.13803680981595093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0.125</v>
      </c>
      <c r="G45" s="79">
        <f>C21/C9</f>
        <v>0.14529914529914531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0.16417910447761194</v>
      </c>
      <c r="G48" s="32"/>
      <c r="H48" s="64"/>
      <c r="M48" s="65" t="s">
        <v>39</v>
      </c>
    </row>
    <row r="49" spans="1:13">
      <c r="A49" s="4" t="s">
        <v>48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31.989247311827956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27.249357326478147</v>
      </c>
      <c r="D49" s="65" t="s">
        <v>38</v>
      </c>
      <c r="E49" s="4" t="s">
        <v>152</v>
      </c>
      <c r="F49" s="10">
        <f>C15/F10</f>
        <v>0.21165644171779141</v>
      </c>
      <c r="G49" s="29"/>
      <c r="H49" s="64"/>
      <c r="M49" s="65" t="s">
        <v>38</v>
      </c>
    </row>
    <row r="50" spans="1:13">
      <c r="A50" s="4" t="s">
        <v>4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28.783382789317507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33.61581920903955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9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35.083532219570408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26.208651399491096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7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34.080717488789233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25.866050808314089</v>
      </c>
      <c r="D52" s="65" t="s">
        <v>43</v>
      </c>
      <c r="E52" s="4" t="s">
        <v>85</v>
      </c>
      <c r="F52" s="10">
        <f>B39/F11</f>
        <v>7.1104387291981846E-2</v>
      </c>
      <c r="G52" s="10">
        <f>C39/F11</f>
        <v>5.5975794251134643E-2</v>
      </c>
      <c r="H52" s="64"/>
      <c r="M52" s="65" t="s">
        <v>42</v>
      </c>
    </row>
    <row r="53" spans="1:13">
      <c r="A53" s="4" t="s">
        <v>44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35.365853658536587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34.466019417475728</v>
      </c>
      <c r="D53" s="65" t="s">
        <v>44</v>
      </c>
      <c r="E53" s="12" t="s">
        <v>211</v>
      </c>
      <c r="F53" s="79">
        <f>(C12-C9)/F10</f>
        <v>0.39263803680981596</v>
      </c>
      <c r="G53" s="79">
        <f>(B12-B9)/F9</f>
        <v>0.32537313432835818</v>
      </c>
      <c r="H53" s="64"/>
      <c r="M53" s="65" t="s">
        <v>43</v>
      </c>
    </row>
    <row r="54" spans="1:13">
      <c r="A54" s="4" t="s">
        <v>8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26.568265682656829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34.137931034482762</v>
      </c>
      <c r="D54" s="65" t="s">
        <v>45</v>
      </c>
      <c r="E54" s="12" t="s">
        <v>350</v>
      </c>
      <c r="F54" s="79">
        <f>B29/F10</f>
        <v>0.20552147239263804</v>
      </c>
      <c r="G54" s="79">
        <f>C29/F9</f>
        <v>0.23582089552238805</v>
      </c>
      <c r="H54" s="64"/>
      <c r="M54" s="65" t="s">
        <v>44</v>
      </c>
    </row>
    <row r="55" spans="1:13">
      <c r="A55" s="4" t="s">
        <v>17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31.72043010752688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30.153846153846153</v>
      </c>
      <c r="D55" s="65" t="s">
        <v>46</v>
      </c>
      <c r="E55" s="12" t="s">
        <v>351</v>
      </c>
      <c r="F55" s="79">
        <f>B28/F9</f>
        <v>0.4835820895522388</v>
      </c>
      <c r="G55" s="79">
        <f>C28/F10</f>
        <v>0.41104294478527609</v>
      </c>
      <c r="H55" s="64"/>
      <c r="M55" s="65" t="s">
        <v>45</v>
      </c>
    </row>
    <row r="56" spans="1:13">
      <c r="A56" s="4" t="s">
        <v>13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35.977337110481585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26.229508196721312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37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25.966850828729282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23.013698630136986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193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0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0</v>
      </c>
      <c r="D58" s="65" t="s">
        <v>191</v>
      </c>
      <c r="E58" s="12" t="s">
        <v>100</v>
      </c>
      <c r="F58" s="10">
        <f>B71</f>
        <v>31.726179688604027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28.993431352887317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2.7327483357167104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31.726179688604027</v>
      </c>
      <c r="C71" s="34">
        <f>AVERAGEIF(C49:C67,"&gt;0")</f>
        <v>28.993431352887317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22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Hofstra</v>
      </c>
      <c r="C7" s="75" t="s">
        <v>62</v>
      </c>
      <c r="D7" s="66" t="s">
        <v>193</v>
      </c>
      <c r="E7" s="7"/>
      <c r="F7" s="75" t="str">
        <f>B1</f>
        <v>Hofstra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57.256637168141587</v>
      </c>
      <c r="K8" s="4">
        <f>RANK(J8,'Universal Aggregate Worksheet'!I7:I67,0)</f>
        <v>61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101</v>
      </c>
      <c r="C9" s="4">
        <v>88</v>
      </c>
      <c r="D9" s="65" t="s">
        <v>1</v>
      </c>
      <c r="E9" s="4" t="s">
        <v>77</v>
      </c>
      <c r="F9" s="77">
        <f>B32+B33+C35</f>
        <v>328</v>
      </c>
      <c r="G9" s="27"/>
      <c r="H9" s="64"/>
      <c r="I9" s="12" t="s">
        <v>154</v>
      </c>
      <c r="J9" s="9">
        <f>F12</f>
        <v>29.026548672566371</v>
      </c>
      <c r="K9" s="4">
        <f>RANK(J9,'Universal Aggregate Worksheet'!F7:F67,0)</f>
        <v>58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345</v>
      </c>
      <c r="C10" s="4">
        <v>383</v>
      </c>
      <c r="D10" s="65" t="s">
        <v>2</v>
      </c>
      <c r="E10" s="4" t="s">
        <v>78</v>
      </c>
      <c r="F10" s="77">
        <f>C32+C33+B35</f>
        <v>319</v>
      </c>
      <c r="G10" s="27"/>
      <c r="H10" s="64"/>
      <c r="I10" s="12" t="s">
        <v>155</v>
      </c>
      <c r="J10" s="9">
        <f>F13</f>
        <v>28.23008849557522</v>
      </c>
      <c r="K10" s="4">
        <f>RANK(J10,'Universal Aggregate Worksheet'!G7:G67,1)</f>
        <v>2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0.29275362318840581</v>
      </c>
      <c r="C11" s="6">
        <f>C9/C10</f>
        <v>0.2297650130548303</v>
      </c>
      <c r="D11" s="65" t="s">
        <v>3</v>
      </c>
      <c r="E11" s="4" t="s">
        <v>79</v>
      </c>
      <c r="F11" s="77">
        <f>SUM(F9:F10)</f>
        <v>647</v>
      </c>
      <c r="G11" s="27"/>
      <c r="H11" s="64"/>
      <c r="I11" s="12" t="s">
        <v>203</v>
      </c>
      <c r="J11" s="9">
        <f>J9-J10</f>
        <v>0.79646017699115035</v>
      </c>
      <c r="K11" s="4">
        <f>RANK(J11,'Universal Aggregate Worksheet'!H7:H67,0)</f>
        <v>24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217</v>
      </c>
      <c r="C12" s="4">
        <v>198</v>
      </c>
      <c r="D12" s="65" t="s">
        <v>4</v>
      </c>
      <c r="E12" s="4" t="s">
        <v>80</v>
      </c>
      <c r="F12" s="78">
        <f>F9/(B44/60)</f>
        <v>29.026548672566371</v>
      </c>
      <c r="G12" s="28"/>
      <c r="H12" s="64"/>
      <c r="I12" s="4" t="s">
        <v>128</v>
      </c>
      <c r="J12" s="10">
        <f>F24</f>
        <v>32.280029091835232</v>
      </c>
      <c r="K12" s="4">
        <f>RANK(J12,'Universal Aggregate Worksheet'!AB7:AB67,0)</f>
        <v>16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0.62898550724637681</v>
      </c>
      <c r="C13" s="6">
        <f>C12/C10</f>
        <v>0.51697127937336818</v>
      </c>
      <c r="D13" s="65" t="s">
        <v>5</v>
      </c>
      <c r="E13" s="4" t="s">
        <v>81</v>
      </c>
      <c r="F13" s="78">
        <f>F10/(B44/60)</f>
        <v>28.23008849557522</v>
      </c>
      <c r="G13" s="28"/>
      <c r="H13" s="64"/>
      <c r="I13" s="4" t="s">
        <v>131</v>
      </c>
      <c r="J13" s="10">
        <f>F25</f>
        <v>28.355172792545829</v>
      </c>
      <c r="K13" s="4">
        <f>RANK(J13,'Universal Aggregate Worksheet'!AD7:AD67,1)</f>
        <v>27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0.46543778801843316</v>
      </c>
      <c r="C14" s="6">
        <f>C9/C12</f>
        <v>0.44444444444444442</v>
      </c>
      <c r="D14" s="65" t="s">
        <v>6</v>
      </c>
      <c r="E14" s="4" t="s">
        <v>82</v>
      </c>
      <c r="F14" s="78">
        <f>F11/(B44/60)</f>
        <v>57.256637168141587</v>
      </c>
      <c r="G14" s="28"/>
      <c r="H14" s="64"/>
      <c r="I14" s="4" t="s">
        <v>133</v>
      </c>
      <c r="J14" s="10">
        <f>F26</f>
        <v>3.9248562992894023</v>
      </c>
      <c r="K14" s="4">
        <f>RANK(J14,'Universal Aggregate Worksheet'!AF7:AF67,0)</f>
        <v>19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50</v>
      </c>
      <c r="C15" s="4">
        <v>51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1.0518292682926829</v>
      </c>
      <c r="K15" s="4">
        <f>RANK(J15,'Universal Aggregate Worksheet'!O7:O67,0)</f>
        <v>25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0.49504950495049505</v>
      </c>
      <c r="C16" s="6">
        <f>C15/C9</f>
        <v>0.57954545454545459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1.2006269592476488</v>
      </c>
      <c r="K16" s="4">
        <f>RANK(J16,'Universal Aggregate Worksheet'!T7:T67,1)</f>
        <v>59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51</v>
      </c>
      <c r="C17" s="8">
        <f>C9-C15</f>
        <v>37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0.29904637681159424</v>
      </c>
      <c r="K17" s="4">
        <f>RANK(J17,'Universal Aggregate Worksheet'!R7:R67,0)</f>
        <v>31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30.792682926829269</v>
      </c>
      <c r="G18" s="29"/>
      <c r="H18" s="64"/>
      <c r="I18" s="4" t="s">
        <v>166</v>
      </c>
      <c r="J18" s="6">
        <f>F36</f>
        <v>0.2336892950391645</v>
      </c>
      <c r="K18" s="4">
        <f>RANK(J18,'Universal Aggregate Worksheet'!W7:W67,1)</f>
        <v>6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27.586206896551722</v>
      </c>
      <c r="G19" s="29"/>
      <c r="H19" s="64"/>
      <c r="I19" s="4" t="s">
        <v>176</v>
      </c>
      <c r="J19" s="10">
        <f>F48</f>
        <v>0.1524390243902439</v>
      </c>
      <c r="K19" s="4">
        <f>RANK(J19,'Universal Aggregate Worksheet'!Y7:Y67,0)</f>
        <v>40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35</v>
      </c>
      <c r="C20" s="4">
        <v>39</v>
      </c>
      <c r="D20" s="65" t="s">
        <v>12</v>
      </c>
      <c r="E20" s="4" t="s">
        <v>115</v>
      </c>
      <c r="F20" s="10">
        <f>F18-F19</f>
        <v>3.2064760302775461</v>
      </c>
      <c r="G20" s="29"/>
      <c r="H20" s="64"/>
      <c r="I20" s="4" t="s">
        <v>177</v>
      </c>
      <c r="J20" s="10">
        <f>F49</f>
        <v>0.15987460815047022</v>
      </c>
      <c r="K20" s="4">
        <f>RANK(J20,'Universal Aggregate Worksheet'!Z7:Z67,1)</f>
        <v>28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13</v>
      </c>
      <c r="C21" s="4">
        <v>9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0.54545454545454541</v>
      </c>
      <c r="K21" s="4">
        <f>RANK(J21,'Universal Aggregate Worksheet'!J7:J67,0)</f>
        <v>17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0.37142857142857144</v>
      </c>
      <c r="C22" s="23">
        <f>C21/C20</f>
        <v>0.23076923076923078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0.7988826815642458</v>
      </c>
      <c r="K22" s="4">
        <f>RANK(J22,'Universal Aggregate Worksheet'!K7:K67,0)</f>
        <v>50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0.8707865168539326</v>
      </c>
      <c r="K23" s="4">
        <f>RANK(J23,'Universal Aggregate Worksheet'!L7:L67,1)</f>
        <v>54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32.280029091835232</v>
      </c>
      <c r="G24" s="7"/>
      <c r="H24" s="64"/>
      <c r="I24" s="4" t="s">
        <v>198</v>
      </c>
      <c r="J24" s="6">
        <f>B22</f>
        <v>0.37142857142857144</v>
      </c>
      <c r="K24" s="4">
        <f>RANK(J24,'Universal Aggregate Worksheet'!AG7:AG67,0)</f>
        <v>26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28.355172792545829</v>
      </c>
      <c r="G25" s="7"/>
      <c r="H25" s="64"/>
      <c r="I25" s="12" t="s">
        <v>199</v>
      </c>
      <c r="J25" s="6">
        <f>C22</f>
        <v>0.23076923076923078</v>
      </c>
      <c r="K25" s="4">
        <f>RANK(J25,'Universal Aggregate Worksheet'!AH7:AH67,1)</f>
        <v>7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3.9248562992894023</v>
      </c>
      <c r="G26" s="7"/>
      <c r="H26" s="64"/>
      <c r="I26" s="12" t="s">
        <v>212</v>
      </c>
      <c r="J26" s="10">
        <f>F41</f>
        <v>0.10144927536231885</v>
      </c>
      <c r="K26" s="4">
        <f>RANK(J26,'Universal Aggregate Worksheet'!AM7:AM67,0)</f>
        <v>32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303</v>
      </c>
      <c r="C27" s="4">
        <v>271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0.10182767624020887</v>
      </c>
      <c r="K27" s="4">
        <f>RANK(J27,'Universal Aggregate Worksheet'!AN7:AN67,1)</f>
        <v>28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155</v>
      </c>
      <c r="C28" s="12">
        <v>156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0.10670731707317073</v>
      </c>
      <c r="K28" s="4">
        <f>RANK(J28,'Universal Aggregate Worksheet'!AI7:AI67,0)</f>
        <v>24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65</v>
      </c>
      <c r="C29" s="12">
        <v>49</v>
      </c>
      <c r="D29" s="65" t="s">
        <v>21</v>
      </c>
      <c r="E29" s="4" t="s">
        <v>141</v>
      </c>
      <c r="F29" s="10">
        <f>B10/F9</f>
        <v>1.0518292682926829</v>
      </c>
      <c r="G29" s="29"/>
      <c r="H29" s="64"/>
      <c r="I29" s="12" t="s">
        <v>215</v>
      </c>
      <c r="J29" s="80">
        <f>G44</f>
        <v>0.12225705329153605</v>
      </c>
      <c r="K29" s="4">
        <f>RANK(J29,'Universal Aggregate Worksheet'!AJ7:AJ67,1)</f>
        <v>47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1.2006269592476488</v>
      </c>
      <c r="G30" s="7"/>
      <c r="H30" s="64"/>
      <c r="I30" s="12" t="s">
        <v>216</v>
      </c>
      <c r="J30" s="80">
        <f>F45</f>
        <v>0.12871287128712872</v>
      </c>
      <c r="K30" s="4">
        <f>RANK(J30,'Universal Aggregate Worksheet'!AK7:AK67,0)</f>
        <v>27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-0.14879769095496598</v>
      </c>
      <c r="G31" s="29"/>
      <c r="H31" s="64"/>
      <c r="I31" s="12" t="s">
        <v>217</v>
      </c>
      <c r="J31" s="80">
        <f>G45</f>
        <v>0.10227272727272728</v>
      </c>
      <c r="K31" s="4">
        <f>RANK(J31,'Universal Aggregate Worksheet'!AL7:AL67,1)</f>
        <v>21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126</v>
      </c>
      <c r="C32" s="94">
        <v>105</v>
      </c>
      <c r="D32" s="65" t="s">
        <v>24</v>
      </c>
      <c r="E32" s="4" t="s">
        <v>143</v>
      </c>
      <c r="F32" s="10">
        <f>B12/F9</f>
        <v>0.66158536585365857</v>
      </c>
      <c r="G32" s="29"/>
      <c r="H32" s="64"/>
      <c r="I32" s="12" t="s">
        <v>219</v>
      </c>
      <c r="J32" s="10">
        <f>F52</f>
        <v>6.6460587326120563E-2</v>
      </c>
      <c r="K32" s="4">
        <f>RANK(J32,'Universal Aggregate Worksheet'!AO7:AO67,1)</f>
        <v>47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179</v>
      </c>
      <c r="C33" s="12">
        <v>178</v>
      </c>
      <c r="D33" s="65" t="s">
        <v>25</v>
      </c>
      <c r="E33" s="12" t="s">
        <v>144</v>
      </c>
      <c r="F33" s="10">
        <f>C12/F10</f>
        <v>0.62068965517241381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5.5641421947449768E-2</v>
      </c>
      <c r="K33" s="4">
        <f>RANK(J33,'Universal Aggregate Worksheet'!AP7:AP67,0)</f>
        <v>28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143</v>
      </c>
      <c r="C34" s="94">
        <v>155</v>
      </c>
      <c r="D34" s="65" t="s">
        <v>26</v>
      </c>
      <c r="E34" s="12" t="s">
        <v>87</v>
      </c>
      <c r="F34" s="13">
        <f>F32-F33</f>
        <v>4.0895710681244757E-2</v>
      </c>
      <c r="G34" s="29"/>
      <c r="H34" s="64"/>
      <c r="I34" s="12" t="s">
        <v>220</v>
      </c>
      <c r="J34" s="80">
        <f>F53</f>
        <v>0.34482758620689657</v>
      </c>
      <c r="K34" s="4">
        <f>RANK(J34,'Universal Aggregate Worksheet'!AQ7:AQ67,0)</f>
        <v>18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36</v>
      </c>
      <c r="C35" s="94">
        <f>C33-C34</f>
        <v>23</v>
      </c>
      <c r="D35" s="65" t="s">
        <v>27</v>
      </c>
      <c r="E35" s="12" t="s">
        <v>145</v>
      </c>
      <c r="F35" s="6">
        <f>((0.167*B21)+(B9)+(0.83*B23))/B10</f>
        <v>0.29904637681159424</v>
      </c>
      <c r="G35" s="30"/>
      <c r="H35" s="64"/>
      <c r="I35" s="12" t="s">
        <v>221</v>
      </c>
      <c r="J35" s="80">
        <f>G53</f>
        <v>0.35365853658536583</v>
      </c>
      <c r="K35" s="4">
        <f>RANK(J35,'Universal Aggregate Worksheet'!AR7:AR67,1)</f>
        <v>52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0.7988826815642458</v>
      </c>
      <c r="C36" s="6">
        <f>C34/(C34+C35)</f>
        <v>0.8707865168539326</v>
      </c>
      <c r="D36" s="65" t="s">
        <v>28</v>
      </c>
      <c r="E36" s="12" t="s">
        <v>146</v>
      </c>
      <c r="F36" s="6">
        <f>((0.167*C21)+(C9)+(0.83*C23))/C10</f>
        <v>0.2336892950391645</v>
      </c>
      <c r="G36" s="7"/>
      <c r="H36" s="64"/>
      <c r="I36" s="12" t="s">
        <v>352</v>
      </c>
      <c r="J36" s="80">
        <f>F54</f>
        <v>0.20376175548589343</v>
      </c>
      <c r="K36" s="4">
        <f>RANK(J36,'Universal Aggregate Worksheet'!N7:N67,1)</f>
        <v>26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0.4754423963133641</v>
      </c>
      <c r="G37" s="30"/>
      <c r="H37" s="64"/>
      <c r="I37" s="12" t="s">
        <v>353</v>
      </c>
      <c r="J37" s="80">
        <f>F55</f>
        <v>0.47256097560975607</v>
      </c>
      <c r="K37" s="4">
        <f>RANK(J37,'Universal Aggregate Worksheet'!M7:M67,1)</f>
        <v>31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0.45203535353535351</v>
      </c>
      <c r="G38" s="30"/>
      <c r="H38" s="64"/>
      <c r="I38" s="12" t="s">
        <v>200</v>
      </c>
      <c r="J38" s="10">
        <f>B71</f>
        <v>28.55359466863732</v>
      </c>
      <c r="K38" s="4">
        <f>RANK(J38,'Universal Aggregate Worksheet'!AS7:AS67,0)</f>
        <v>49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43</v>
      </c>
      <c r="C39" s="12">
        <v>36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28.073238111753025</v>
      </c>
      <c r="K39" s="4">
        <f>RANK(J39,'Universal Aggregate Worksheet'!AT7:AT67,1)</f>
        <v>9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36</v>
      </c>
      <c r="C40" s="4">
        <v>31.5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0.48035655688429557</v>
      </c>
      <c r="K40" s="4">
        <f>RANK(J40,'Universal Aggregate Worksheet'!AU7:AU67,0)</f>
        <v>28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0.10144927536231885</v>
      </c>
      <c r="G41" s="13">
        <f>C20/C10</f>
        <v>0.10182767624020887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0.10182767624020887</v>
      </c>
      <c r="G42" s="10">
        <f>B20/B10</f>
        <v>0.10144927536231885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-3.7840087789002552E-4</v>
      </c>
      <c r="G43" s="10">
        <f>G41-G42</f>
        <v>3.7840087789002552E-4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678</v>
      </c>
      <c r="C44" s="4">
        <v>678</v>
      </c>
      <c r="D44" s="65" t="s">
        <v>34</v>
      </c>
      <c r="E44" s="12" t="s">
        <v>209</v>
      </c>
      <c r="F44" s="79">
        <f>B20/F9</f>
        <v>0.10670731707317073</v>
      </c>
      <c r="G44" s="79">
        <f>C20/F10</f>
        <v>0.12225705329153605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0.12871287128712872</v>
      </c>
      <c r="G45" s="79">
        <f>C21/C9</f>
        <v>0.10227272727272728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0.1524390243902439</v>
      </c>
      <c r="G48" s="32"/>
      <c r="H48" s="64"/>
      <c r="M48" s="65" t="s">
        <v>39</v>
      </c>
    </row>
    <row r="49" spans="1:13">
      <c r="A49" s="4" t="s">
        <v>46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26.775956284153008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31.232876712328768</v>
      </c>
      <c r="D49" s="65" t="s">
        <v>38</v>
      </c>
      <c r="E49" s="4" t="s">
        <v>152</v>
      </c>
      <c r="F49" s="10">
        <f>C15/F10</f>
        <v>0.15987460815047022</v>
      </c>
      <c r="G49" s="29"/>
      <c r="H49" s="64"/>
      <c r="M49" s="65" t="s">
        <v>38</v>
      </c>
    </row>
    <row r="50" spans="1:13">
      <c r="A50" s="4" t="s">
        <v>41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31.714285714285712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20.414201183431953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17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31.72043010752688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30.153846153846153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20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32.791327913279133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28.651685393258425</v>
      </c>
      <c r="D52" s="65" t="s">
        <v>43</v>
      </c>
      <c r="E52" s="4" t="s">
        <v>85</v>
      </c>
      <c r="F52" s="10">
        <f>B39/F11</f>
        <v>6.6460587326120563E-2</v>
      </c>
      <c r="G52" s="10">
        <f>C39/F11</f>
        <v>5.5641421947449768E-2</v>
      </c>
      <c r="H52" s="64"/>
      <c r="M52" s="65" t="s">
        <v>42</v>
      </c>
    </row>
    <row r="53" spans="1:13">
      <c r="A53" s="4" t="s">
        <v>36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26.90909090909091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18.148148148148149</v>
      </c>
      <c r="D53" s="65" t="s">
        <v>44</v>
      </c>
      <c r="E53" s="12" t="s">
        <v>211</v>
      </c>
      <c r="F53" s="79">
        <f>(C12-C9)/F10</f>
        <v>0.34482758620689657</v>
      </c>
      <c r="G53" s="79">
        <f>(B12-B9)/F9</f>
        <v>0.35365853658536583</v>
      </c>
      <c r="H53" s="64"/>
      <c r="M53" s="65" t="s">
        <v>43</v>
      </c>
    </row>
    <row r="54" spans="1:13">
      <c r="A54" s="4" t="s">
        <v>12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27.738927738927739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28.316326530612244</v>
      </c>
      <c r="D54" s="65" t="s">
        <v>45</v>
      </c>
      <c r="E54" s="12" t="s">
        <v>350</v>
      </c>
      <c r="F54" s="79">
        <f>B29/F10</f>
        <v>0.20376175548589343</v>
      </c>
      <c r="G54" s="79">
        <f>C29/F9</f>
        <v>0.14939024390243902</v>
      </c>
      <c r="H54" s="64"/>
      <c r="M54" s="65" t="s">
        <v>44</v>
      </c>
    </row>
    <row r="55" spans="1:13">
      <c r="A55" s="4" t="s">
        <v>192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29.464285714285715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30.630630630630627</v>
      </c>
      <c r="D55" s="65" t="s">
        <v>46</v>
      </c>
      <c r="E55" s="12" t="s">
        <v>351</v>
      </c>
      <c r="F55" s="79">
        <f>B28/F9</f>
        <v>0.47256097560975607</v>
      </c>
      <c r="G55" s="79">
        <f>C28/F10</f>
        <v>0.4890282131661442</v>
      </c>
      <c r="H55" s="64"/>
      <c r="M55" s="65" t="s">
        <v>45</v>
      </c>
    </row>
    <row r="56" spans="1:13">
      <c r="A56" s="4" t="s">
        <v>15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30.030959752321984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28.617363344051448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52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29.577464788732392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32.183908045977013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11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26.143790849673206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31.15727002967359</v>
      </c>
      <c r="D58" s="65" t="s">
        <v>191</v>
      </c>
      <c r="E58" s="12" t="s">
        <v>100</v>
      </c>
      <c r="F58" s="10">
        <f>B71</f>
        <v>28.55359466863732</v>
      </c>
      <c r="G58" s="7"/>
      <c r="H58" s="64"/>
      <c r="M58" s="65" t="s">
        <v>192</v>
      </c>
    </row>
    <row r="59" spans="1:13">
      <c r="A59" s="4" t="s">
        <v>191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21.223021582733814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29.29936305732484</v>
      </c>
      <c r="D59" s="65" t="s">
        <v>49</v>
      </c>
      <c r="E59" s="12" t="s">
        <v>101</v>
      </c>
      <c r="F59" s="10">
        <f>C71</f>
        <v>28.073238111753025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0.48035655688429557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28.55359466863732</v>
      </c>
      <c r="C71" s="34">
        <f>AVERAGEIF(C49:C67,"&gt;0")</f>
        <v>28.073238111753025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C43" sqref="C43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23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Holy Cross</v>
      </c>
      <c r="C7" s="75" t="s">
        <v>62</v>
      </c>
      <c r="D7" s="66" t="s">
        <v>193</v>
      </c>
      <c r="E7" s="7"/>
      <c r="F7" s="75" t="str">
        <f>B1</f>
        <v>Holy Cross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64.205412907702993</v>
      </c>
      <c r="K8" s="4">
        <f>RANK(J8,'Universal Aggregate Worksheet'!I7:I67,0)</f>
        <v>44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100</v>
      </c>
      <c r="C9" s="4">
        <v>143</v>
      </c>
      <c r="D9" s="65" t="s">
        <v>1</v>
      </c>
      <c r="E9" s="4" t="s">
        <v>77</v>
      </c>
      <c r="F9" s="77">
        <f>B32+B33+C35</f>
        <v>373</v>
      </c>
      <c r="G9" s="27"/>
      <c r="H9" s="64"/>
      <c r="I9" s="12" t="s">
        <v>154</v>
      </c>
      <c r="J9" s="9">
        <f>F12</f>
        <v>31.061762664816101</v>
      </c>
      <c r="K9" s="4">
        <f>RANK(J9,'Universal Aggregate Worksheet'!F7:F67,0)</f>
        <v>47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399</v>
      </c>
      <c r="C10" s="4">
        <v>439</v>
      </c>
      <c r="D10" s="65" t="s">
        <v>2</v>
      </c>
      <c r="E10" s="4" t="s">
        <v>78</v>
      </c>
      <c r="F10" s="77">
        <f>C32+C33+B35</f>
        <v>398</v>
      </c>
      <c r="G10" s="27"/>
      <c r="H10" s="64"/>
      <c r="I10" s="12" t="s">
        <v>155</v>
      </c>
      <c r="J10" s="9">
        <f>F13</f>
        <v>33.143650242886885</v>
      </c>
      <c r="K10" s="4">
        <f>RANK(J10,'Universal Aggregate Worksheet'!G7:G67,1)</f>
        <v>33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0.25062656641604009</v>
      </c>
      <c r="C11" s="6">
        <f>C9/C10</f>
        <v>0.32574031890660593</v>
      </c>
      <c r="D11" s="65" t="s">
        <v>3</v>
      </c>
      <c r="E11" s="4" t="s">
        <v>79</v>
      </c>
      <c r="F11" s="77">
        <f>SUM(F9:F10)</f>
        <v>771</v>
      </c>
      <c r="G11" s="27"/>
      <c r="H11" s="64"/>
      <c r="I11" s="12" t="s">
        <v>203</v>
      </c>
      <c r="J11" s="9">
        <f>J9-J10</f>
        <v>-2.0818875780707842</v>
      </c>
      <c r="K11" s="4">
        <f>RANK(J11,'Universal Aggregate Worksheet'!H7:H67,0)</f>
        <v>47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243</v>
      </c>
      <c r="C12" s="4">
        <v>256</v>
      </c>
      <c r="D12" s="65" t="s">
        <v>4</v>
      </c>
      <c r="E12" s="4" t="s">
        <v>80</v>
      </c>
      <c r="F12" s="78">
        <f>F9/(B44/60)</f>
        <v>31.061762664816101</v>
      </c>
      <c r="G12" s="28"/>
      <c r="H12" s="64"/>
      <c r="I12" s="4" t="s">
        <v>128</v>
      </c>
      <c r="J12" s="10">
        <f>F24</f>
        <v>27.248881481707919</v>
      </c>
      <c r="K12" s="4">
        <f>RANK(J12,'Universal Aggregate Worksheet'!AB7:AB67,0)</f>
        <v>45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0.60902255639097747</v>
      </c>
      <c r="C13" s="6">
        <f>C12/C10</f>
        <v>0.58314350797266512</v>
      </c>
      <c r="D13" s="65" t="s">
        <v>5</v>
      </c>
      <c r="E13" s="4" t="s">
        <v>81</v>
      </c>
      <c r="F13" s="78">
        <f>F10/(B44/60)</f>
        <v>33.143650242886885</v>
      </c>
      <c r="G13" s="28"/>
      <c r="H13" s="64"/>
      <c r="I13" s="4" t="s">
        <v>131</v>
      </c>
      <c r="J13" s="10">
        <f>F25</f>
        <v>34.847908981127993</v>
      </c>
      <c r="K13" s="4">
        <f>RANK(J13,'Universal Aggregate Worksheet'!AD7:AD67,1)</f>
        <v>56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0.41152263374485598</v>
      </c>
      <c r="C14" s="6">
        <f>C9/C12</f>
        <v>0.55859375</v>
      </c>
      <c r="D14" s="65" t="s">
        <v>6</v>
      </c>
      <c r="E14" s="4" t="s">
        <v>82</v>
      </c>
      <c r="F14" s="78">
        <f>F11/(B44/60)</f>
        <v>64.205412907702993</v>
      </c>
      <c r="G14" s="28"/>
      <c r="H14" s="64"/>
      <c r="I14" s="4" t="s">
        <v>133</v>
      </c>
      <c r="J14" s="10">
        <f>F26</f>
        <v>-7.5990274994200746</v>
      </c>
      <c r="K14" s="4">
        <f>RANK(J14,'Universal Aggregate Worksheet'!AF7:AF67,0)</f>
        <v>52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44</v>
      </c>
      <c r="C15" s="4">
        <v>85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1.0697050938337802</v>
      </c>
      <c r="K15" s="4">
        <f>RANK(J15,'Universal Aggregate Worksheet'!O7:O67,0)</f>
        <v>19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0.44</v>
      </c>
      <c r="C16" s="6">
        <f>C15/C9</f>
        <v>0.59440559440559437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1.1030150753768844</v>
      </c>
      <c r="K16" s="4">
        <f>RANK(J16,'Universal Aggregate Worksheet'!T7:T67,1)</f>
        <v>47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56</v>
      </c>
      <c r="C17" s="8">
        <f>C9-C15</f>
        <v>58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0.25271929824561401</v>
      </c>
      <c r="K17" s="4">
        <f>RANK(J17,'Universal Aggregate Worksheet'!R7:R67,0)</f>
        <v>54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26.809651474530831</v>
      </c>
      <c r="G18" s="29"/>
      <c r="H18" s="64"/>
      <c r="I18" s="4" t="s">
        <v>166</v>
      </c>
      <c r="J18" s="6">
        <f>F36</f>
        <v>0.33866287015945329</v>
      </c>
      <c r="K18" s="4">
        <f>RANK(J18,'Universal Aggregate Worksheet'!W7:W67,1)</f>
        <v>54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35.929648241206031</v>
      </c>
      <c r="G19" s="29"/>
      <c r="H19" s="64"/>
      <c r="I19" s="4" t="s">
        <v>176</v>
      </c>
      <c r="J19" s="10">
        <f>F48</f>
        <v>0.11796246648793565</v>
      </c>
      <c r="K19" s="4">
        <f>RANK(J19,'Universal Aggregate Worksheet'!Y7:Y67,0)</f>
        <v>56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31</v>
      </c>
      <c r="C20" s="4">
        <v>57</v>
      </c>
      <c r="D20" s="65" t="s">
        <v>12</v>
      </c>
      <c r="E20" s="4" t="s">
        <v>115</v>
      </c>
      <c r="F20" s="10">
        <f>F18-F19</f>
        <v>-9.1199967666752002</v>
      </c>
      <c r="G20" s="29"/>
      <c r="H20" s="64"/>
      <c r="I20" s="4" t="s">
        <v>177</v>
      </c>
      <c r="J20" s="10">
        <f>F49</f>
        <v>0.21356783919597991</v>
      </c>
      <c r="K20" s="4">
        <f>RANK(J20,'Universal Aggregate Worksheet'!Z7:Z67,1)</f>
        <v>53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5</v>
      </c>
      <c r="C21" s="4">
        <v>29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</v>
      </c>
      <c r="K21" s="4">
        <f>RANK(J21,'Universal Aggregate Worksheet'!J7:J67,0)</f>
        <v>31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0.16129032258064516</v>
      </c>
      <c r="C22" s="23">
        <f>C21/C20</f>
        <v>0.50877192982456143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0.81407035175879394</v>
      </c>
      <c r="K22" s="4">
        <f>RANK(J22,'Universal Aggregate Worksheet'!K7:K67,0)</f>
        <v>45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1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0.85388127853881279</v>
      </c>
      <c r="K23" s="4">
        <f>RANK(J23,'Universal Aggregate Worksheet'!L7:L67,1)</f>
        <v>45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3.2258064516129031E-2</v>
      </c>
      <c r="D24" s="65" t="s">
        <v>16</v>
      </c>
      <c r="E24" s="12" t="s">
        <v>117</v>
      </c>
      <c r="F24" s="10">
        <f>(F18*'Efficiency Adjustment'!B66)/C71</f>
        <v>27.248881481707919</v>
      </c>
      <c r="G24" s="7"/>
      <c r="H24" s="64"/>
      <c r="I24" s="4" t="s">
        <v>198</v>
      </c>
      <c r="J24" s="6">
        <f>B22</f>
        <v>0.16129032258064516</v>
      </c>
      <c r="K24" s="4">
        <f>RANK(J24,'Universal Aggregate Worksheet'!AG7:AG67,0)</f>
        <v>60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34.847908981127993</v>
      </c>
      <c r="G25" s="7"/>
      <c r="H25" s="64"/>
      <c r="I25" s="12" t="s">
        <v>199</v>
      </c>
      <c r="J25" s="6">
        <f>C22</f>
        <v>0.50877192982456143</v>
      </c>
      <c r="K25" s="4">
        <f>RANK(J25,'Universal Aggregate Worksheet'!AH7:AH67,1)</f>
        <v>60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-7.5990274994200746</v>
      </c>
      <c r="G26" s="7"/>
      <c r="H26" s="64"/>
      <c r="I26" s="12" t="s">
        <v>212</v>
      </c>
      <c r="J26" s="10">
        <f>F41</f>
        <v>7.7694235588972427E-2</v>
      </c>
      <c r="K26" s="4">
        <f>RANK(J26,'Universal Aggregate Worksheet'!AM7:AM67,0)</f>
        <v>54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346</v>
      </c>
      <c r="C27" s="4">
        <v>391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0.12984054669703873</v>
      </c>
      <c r="K27" s="4">
        <f>RANK(J27,'Universal Aggregate Worksheet'!AN7:AN67,1)</f>
        <v>55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175</v>
      </c>
      <c r="C28" s="12">
        <v>190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8.3109919571045576E-2</v>
      </c>
      <c r="K28" s="4">
        <f>RANK(J28,'Universal Aggregate Worksheet'!AI7:AI67,0)</f>
        <v>54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84</v>
      </c>
      <c r="C29" s="12">
        <v>80</v>
      </c>
      <c r="D29" s="65" t="s">
        <v>21</v>
      </c>
      <c r="E29" s="4" t="s">
        <v>141</v>
      </c>
      <c r="F29" s="10">
        <f>B10/F9</f>
        <v>1.0697050938337802</v>
      </c>
      <c r="G29" s="29"/>
      <c r="H29" s="64"/>
      <c r="I29" s="12" t="s">
        <v>215</v>
      </c>
      <c r="J29" s="80">
        <f>G44</f>
        <v>0.14321608040201006</v>
      </c>
      <c r="K29" s="4">
        <f>RANK(J29,'Universal Aggregate Worksheet'!AJ7:AJ67,1)</f>
        <v>60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1.1030150753768844</v>
      </c>
      <c r="G30" s="7"/>
      <c r="H30" s="64"/>
      <c r="I30" s="12" t="s">
        <v>216</v>
      </c>
      <c r="J30" s="80">
        <f>F45</f>
        <v>0.05</v>
      </c>
      <c r="K30" s="4">
        <f>RANK(J30,'Universal Aggregate Worksheet'!AK7:AK67,0)</f>
        <v>61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-3.3309981543104161E-2</v>
      </c>
      <c r="G31" s="29"/>
      <c r="H31" s="64"/>
      <c r="I31" s="12" t="s">
        <v>217</v>
      </c>
      <c r="J31" s="80">
        <f>G45</f>
        <v>0.20279720279720279</v>
      </c>
      <c r="K31" s="4">
        <f>RANK(J31,'Universal Aggregate Worksheet'!AL7:AL67,1)</f>
        <v>58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142</v>
      </c>
      <c r="C32" s="94">
        <v>142</v>
      </c>
      <c r="D32" s="65" t="s">
        <v>24</v>
      </c>
      <c r="E32" s="4" t="s">
        <v>143</v>
      </c>
      <c r="F32" s="10">
        <f>B12/F9</f>
        <v>0.65147453083109919</v>
      </c>
      <c r="G32" s="29"/>
      <c r="H32" s="64"/>
      <c r="I32" s="12" t="s">
        <v>219</v>
      </c>
      <c r="J32" s="10">
        <f>F52</f>
        <v>8.3009079118028531E-2</v>
      </c>
      <c r="K32" s="4">
        <f>RANK(J32,'Universal Aggregate Worksheet'!AO7:AO67,1)</f>
        <v>61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199</v>
      </c>
      <c r="C33" s="12">
        <v>219</v>
      </c>
      <c r="D33" s="65" t="s">
        <v>25</v>
      </c>
      <c r="E33" s="12" t="s">
        <v>144</v>
      </c>
      <c r="F33" s="10">
        <f>C12/F10</f>
        <v>0.64321608040201006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4.4098573281452662E-2</v>
      </c>
      <c r="K33" s="4">
        <f>RANK(J33,'Universal Aggregate Worksheet'!AP7:AP67,0)</f>
        <v>55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162</v>
      </c>
      <c r="C34" s="94">
        <v>187</v>
      </c>
      <c r="D34" s="65" t="s">
        <v>26</v>
      </c>
      <c r="E34" s="12" t="s">
        <v>87</v>
      </c>
      <c r="F34" s="13">
        <f>F32-F33</f>
        <v>8.2584504290891259E-3</v>
      </c>
      <c r="G34" s="29"/>
      <c r="H34" s="64"/>
      <c r="I34" s="12" t="s">
        <v>220</v>
      </c>
      <c r="J34" s="80">
        <f>F53</f>
        <v>0.28391959798994976</v>
      </c>
      <c r="K34" s="4">
        <f>RANK(J34,'Universal Aggregate Worksheet'!AQ7:AQ67,0)</f>
        <v>47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37</v>
      </c>
      <c r="C35" s="94">
        <f>C33-C34</f>
        <v>32</v>
      </c>
      <c r="D35" s="65" t="s">
        <v>27</v>
      </c>
      <c r="E35" s="12" t="s">
        <v>145</v>
      </c>
      <c r="F35" s="6">
        <f>((0.167*B21)+(B9)+(0.83*B23))/B10</f>
        <v>0.25271929824561401</v>
      </c>
      <c r="G35" s="30"/>
      <c r="H35" s="64"/>
      <c r="I35" s="12" t="s">
        <v>221</v>
      </c>
      <c r="J35" s="80">
        <f>G53</f>
        <v>0.38337801608579086</v>
      </c>
      <c r="K35" s="4">
        <f>RANK(J35,'Universal Aggregate Worksheet'!AR7:AR67,1)</f>
        <v>58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0.81407035175879394</v>
      </c>
      <c r="C36" s="6">
        <f>C34/(C34+C35)</f>
        <v>0.85388127853881279</v>
      </c>
      <c r="D36" s="65" t="s">
        <v>28</v>
      </c>
      <c r="E36" s="12" t="s">
        <v>146</v>
      </c>
      <c r="F36" s="6">
        <f>((0.167*C21)+(C9)+(0.83*C23))/C10</f>
        <v>0.33866287015945329</v>
      </c>
      <c r="G36" s="7"/>
      <c r="H36" s="64"/>
      <c r="I36" s="12" t="s">
        <v>352</v>
      </c>
      <c r="J36" s="80">
        <f>F54</f>
        <v>0.21105527638190955</v>
      </c>
      <c r="K36" s="4">
        <f>RANK(J36,'Universal Aggregate Worksheet'!N7:N67,1)</f>
        <v>29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0.4149588477366255</v>
      </c>
      <c r="G37" s="30"/>
      <c r="H37" s="64"/>
      <c r="I37" s="12" t="s">
        <v>353</v>
      </c>
      <c r="J37" s="80">
        <f>F55</f>
        <v>0.46916890080428952</v>
      </c>
      <c r="K37" s="4">
        <f>RANK(J37,'Universal Aggregate Worksheet'!M7:M67,1)</f>
        <v>29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0.58075390625000001</v>
      </c>
      <c r="G38" s="30"/>
      <c r="H38" s="64"/>
      <c r="I38" s="12" t="s">
        <v>200</v>
      </c>
      <c r="J38" s="10">
        <f>B71</f>
        <v>30.260586487279813</v>
      </c>
      <c r="K38" s="4">
        <f>RANK(J38,'Universal Aggregate Worksheet'!AS7:AS67,0)</f>
        <v>15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64</v>
      </c>
      <c r="C39" s="12">
        <v>34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28.954854365215066</v>
      </c>
      <c r="K39" s="4">
        <f>RANK(J39,'Universal Aggregate Worksheet'!AT7:AT67,1)</f>
        <v>25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54</v>
      </c>
      <c r="C40" s="4">
        <v>31.5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1.3057321220647466</v>
      </c>
      <c r="K40" s="4">
        <f>RANK(J40,'Universal Aggregate Worksheet'!AU7:AU67,0)</f>
        <v>19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7.7694235588972427E-2</v>
      </c>
      <c r="G41" s="13">
        <f>C20/C10</f>
        <v>0.12984054669703873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0.12984054669703873</v>
      </c>
      <c r="G42" s="10">
        <f>B20/B10</f>
        <v>7.7694235588972427E-2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12</v>
      </c>
      <c r="C43" s="4">
        <v>12</v>
      </c>
      <c r="D43" s="65" t="s">
        <v>190</v>
      </c>
      <c r="E43" s="12" t="s">
        <v>208</v>
      </c>
      <c r="F43" s="10">
        <f>F41-F42</f>
        <v>-5.2146311108066307E-2</v>
      </c>
      <c r="G43" s="10">
        <f>G41-G42</f>
        <v>5.2146311108066307E-2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720.5</v>
      </c>
      <c r="C44" s="4">
        <v>720.5</v>
      </c>
      <c r="D44" s="65" t="s">
        <v>34</v>
      </c>
      <c r="E44" s="12" t="s">
        <v>209</v>
      </c>
      <c r="F44" s="79">
        <f>B20/F9</f>
        <v>8.3109919571045576E-2</v>
      </c>
      <c r="G44" s="79">
        <f>C20/F10</f>
        <v>0.14321608040201006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0.05</v>
      </c>
      <c r="G45" s="79">
        <f>C21/C9</f>
        <v>0.20279720279720279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0.11796246648793565</v>
      </c>
      <c r="G48" s="32"/>
      <c r="H48" s="64"/>
      <c r="M48" s="65" t="s">
        <v>39</v>
      </c>
    </row>
    <row r="49" spans="1:13">
      <c r="A49" s="4" t="s">
        <v>192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29.464285714285715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30.630630630630627</v>
      </c>
      <c r="D49" s="65" t="s">
        <v>38</v>
      </c>
      <c r="E49" s="4" t="s">
        <v>152</v>
      </c>
      <c r="F49" s="10">
        <f>C15/F10</f>
        <v>0.21356783919597991</v>
      </c>
      <c r="G49" s="29"/>
      <c r="H49" s="64"/>
      <c r="M49" s="65" t="s">
        <v>38</v>
      </c>
    </row>
    <row r="50" spans="1:13">
      <c r="A50" s="4" t="s">
        <v>19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39.722222222222221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34.625322997416021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20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32.791327913279133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28.651685393258425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24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31.549295774647888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29.973474801061005</v>
      </c>
      <c r="D52" s="65" t="s">
        <v>43</v>
      </c>
      <c r="E52" s="4" t="s">
        <v>85</v>
      </c>
      <c r="F52" s="10">
        <f>B39/F11</f>
        <v>8.3009079118028531E-2</v>
      </c>
      <c r="G52" s="10">
        <f>C39/F11</f>
        <v>4.4098573281452662E-2</v>
      </c>
      <c r="H52" s="64"/>
      <c r="M52" s="65" t="s">
        <v>42</v>
      </c>
    </row>
    <row r="53" spans="1:13">
      <c r="A53" s="4" t="s">
        <v>188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17.84037558685446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37.288135593220339</v>
      </c>
      <c r="D53" s="65" t="s">
        <v>44</v>
      </c>
      <c r="E53" s="12" t="s">
        <v>211</v>
      </c>
      <c r="F53" s="79">
        <f>(C12-C9)/F10</f>
        <v>0.28391959798994976</v>
      </c>
      <c r="G53" s="79">
        <f>(B12-B9)/F9</f>
        <v>0.38337801608579086</v>
      </c>
      <c r="H53" s="64"/>
      <c r="M53" s="65" t="s">
        <v>43</v>
      </c>
    </row>
    <row r="54" spans="1:13">
      <c r="A54" s="4" t="s">
        <v>9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35.083532219570408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26.208651399491096</v>
      </c>
      <c r="D54" s="65" t="s">
        <v>45</v>
      </c>
      <c r="E54" s="12" t="s">
        <v>350</v>
      </c>
      <c r="F54" s="79">
        <f>B29/F10</f>
        <v>0.21105527638190955</v>
      </c>
      <c r="G54" s="79">
        <f>C29/F9</f>
        <v>0.21447721179624665</v>
      </c>
      <c r="H54" s="64"/>
      <c r="M54" s="65" t="s">
        <v>44</v>
      </c>
    </row>
    <row r="55" spans="1:13">
      <c r="A55" s="4" t="s">
        <v>54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23.934426229508198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33.155080213903744</v>
      </c>
      <c r="D55" s="65" t="s">
        <v>46</v>
      </c>
      <c r="E55" s="12" t="s">
        <v>351</v>
      </c>
      <c r="F55" s="79">
        <f>B28/F9</f>
        <v>0.46916890080428952</v>
      </c>
      <c r="G55" s="79">
        <f>C28/F10</f>
        <v>0.47738693467336685</v>
      </c>
      <c r="H55" s="64"/>
      <c r="M55" s="65" t="s">
        <v>45</v>
      </c>
    </row>
    <row r="56" spans="1:13">
      <c r="A56" s="4" t="s">
        <v>34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30.54662379421222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28.402366863905325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27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30.727762803234505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20.056497175141246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7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34.080717488789233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25.866050808314089</v>
      </c>
      <c r="D58" s="65" t="s">
        <v>191</v>
      </c>
      <c r="E58" s="12" t="s">
        <v>100</v>
      </c>
      <c r="F58" s="10">
        <f>B71</f>
        <v>30.260586487279813</v>
      </c>
      <c r="G58" s="7"/>
      <c r="H58" s="64"/>
      <c r="M58" s="65" t="s">
        <v>192</v>
      </c>
    </row>
    <row r="59" spans="1:13">
      <c r="A59" s="4" t="s">
        <v>26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26.530612244897959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27.466666666666669</v>
      </c>
      <c r="D59" s="65" t="s">
        <v>49</v>
      </c>
      <c r="E59" s="12" t="s">
        <v>101</v>
      </c>
      <c r="F59" s="10">
        <f>C71</f>
        <v>28.954854365215066</v>
      </c>
      <c r="G59" s="7"/>
      <c r="H59" s="64"/>
      <c r="M59" s="65" t="s">
        <v>191</v>
      </c>
    </row>
    <row r="60" spans="1:13">
      <c r="A60" s="4" t="s">
        <v>6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30.855855855855857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25.133689839572192</v>
      </c>
      <c r="D60" s="65" t="s">
        <v>51</v>
      </c>
      <c r="E60" s="4" t="s">
        <v>153</v>
      </c>
      <c r="F60" s="10">
        <f>F58-F59</f>
        <v>1.3057321220647466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30.260586487279813</v>
      </c>
      <c r="C71" s="34">
        <f>AVERAGEIF(C49:C67,"&gt;0")</f>
        <v>28.954854365215066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65"/>
  <sheetViews>
    <sheetView workbookViewId="0">
      <selection activeCell="C6" sqref="C6"/>
    </sheetView>
  </sheetViews>
  <sheetFormatPr defaultRowHeight="15"/>
  <cols>
    <col min="1" max="1" width="15.85546875" bestFit="1" customWidth="1"/>
    <col min="2" max="7" width="15.7109375" customWidth="1"/>
    <col min="8" max="13" width="20.7109375" customWidth="1"/>
  </cols>
  <sheetData>
    <row r="1" spans="1:9">
      <c r="A1" s="3" t="s">
        <v>136</v>
      </c>
    </row>
    <row r="2" spans="1:9">
      <c r="A2" t="s">
        <v>61</v>
      </c>
    </row>
    <row r="5" spans="1:9" s="1" customFormat="1">
      <c r="B5" s="2" t="s">
        <v>137</v>
      </c>
      <c r="C5" s="2"/>
      <c r="D5" s="2"/>
      <c r="E5" s="2"/>
      <c r="F5" s="2"/>
      <c r="G5" s="2"/>
      <c r="H5" s="2"/>
      <c r="I5" s="2"/>
    </row>
    <row r="6" spans="1:9">
      <c r="A6" t="s">
        <v>35</v>
      </c>
      <c r="B6" s="19">
        <f>'North Carolina'!F39</f>
        <v>0</v>
      </c>
      <c r="C6" s="19"/>
      <c r="D6" s="19"/>
      <c r="E6" s="11"/>
      <c r="F6" s="18"/>
      <c r="G6" s="26"/>
    </row>
    <row r="7" spans="1:9">
      <c r="A7" t="s">
        <v>56</v>
      </c>
      <c r="B7" s="19">
        <f>Virginia!F39</f>
        <v>0</v>
      </c>
      <c r="C7" s="19"/>
      <c r="D7" s="19"/>
      <c r="E7" s="11"/>
      <c r="F7" s="11"/>
      <c r="G7" s="11"/>
    </row>
    <row r="8" spans="1:9">
      <c r="A8" t="s">
        <v>16</v>
      </c>
      <c r="B8" s="19">
        <f>Duke!F39</f>
        <v>0</v>
      </c>
      <c r="C8" s="19"/>
      <c r="D8" s="19"/>
      <c r="E8" s="11"/>
      <c r="F8" s="15"/>
      <c r="G8" s="15"/>
    </row>
    <row r="9" spans="1:9">
      <c r="A9" t="s">
        <v>51</v>
      </c>
      <c r="B9" s="19">
        <f>Syracuse!F39</f>
        <v>0</v>
      </c>
      <c r="C9" s="19"/>
      <c r="D9" s="19"/>
      <c r="E9" s="11"/>
      <c r="F9" s="11"/>
      <c r="G9" s="11"/>
    </row>
    <row r="10" spans="1:9">
      <c r="A10" t="s">
        <v>22</v>
      </c>
      <c r="B10" s="19">
        <f>Hofstra!F39</f>
        <v>0</v>
      </c>
      <c r="C10" s="19"/>
      <c r="D10" s="19"/>
      <c r="E10" s="11"/>
      <c r="F10" s="16"/>
      <c r="G10" s="16"/>
    </row>
    <row r="11" spans="1:9">
      <c r="A11" t="s">
        <v>41</v>
      </c>
      <c r="B11" s="19">
        <f>Princeton!F39</f>
        <v>0</v>
      </c>
      <c r="C11" s="19"/>
      <c r="D11" s="19"/>
      <c r="F11" s="16"/>
      <c r="G11" s="16"/>
    </row>
    <row r="12" spans="1:9">
      <c r="A12" t="s">
        <v>25</v>
      </c>
      <c r="B12" s="19">
        <f>'Johns Hopkins'!F39</f>
        <v>0</v>
      </c>
      <c r="C12" s="19"/>
      <c r="D12" s="19"/>
      <c r="F12" s="16"/>
      <c r="G12" s="16"/>
    </row>
    <row r="13" spans="1:9">
      <c r="A13" t="s">
        <v>28</v>
      </c>
      <c r="B13" s="19">
        <f>Loyola!F39</f>
        <v>0</v>
      </c>
      <c r="C13" s="19"/>
      <c r="D13" s="19"/>
      <c r="F13" s="17"/>
      <c r="G13" s="17"/>
    </row>
    <row r="14" spans="1:9">
      <c r="A14" t="s">
        <v>31</v>
      </c>
      <c r="B14" s="19">
        <f>Maryland!F39</f>
        <v>0</v>
      </c>
      <c r="C14" s="19"/>
      <c r="D14" s="19"/>
      <c r="E14" s="11"/>
      <c r="F14" s="17"/>
      <c r="G14" s="17"/>
    </row>
    <row r="15" spans="1:9">
      <c r="A15" t="s">
        <v>15</v>
      </c>
      <c r="B15" s="19">
        <f>Drexel!F39</f>
        <v>0</v>
      </c>
      <c r="C15" s="19"/>
      <c r="D15" s="19"/>
      <c r="F15" s="17"/>
      <c r="G15" s="17"/>
    </row>
    <row r="16" spans="1:9">
      <c r="A16" t="s">
        <v>10</v>
      </c>
      <c r="B16" s="19">
        <f>Cornell!F39</f>
        <v>0</v>
      </c>
      <c r="C16" s="19"/>
      <c r="D16" s="19"/>
      <c r="E16" s="11"/>
      <c r="F16" s="11"/>
      <c r="G16" s="11"/>
    </row>
    <row r="17" spans="1:7">
      <c r="A17" t="s">
        <v>5</v>
      </c>
      <c r="B17" s="19">
        <f>Brown!F39</f>
        <v>0</v>
      </c>
      <c r="C17" s="19"/>
      <c r="D17" s="19"/>
      <c r="E17" s="11"/>
      <c r="F17" s="11"/>
      <c r="G17" s="11"/>
    </row>
    <row r="18" spans="1:7">
      <c r="A18" t="s">
        <v>37</v>
      </c>
      <c r="B18" s="19">
        <f>'Ohio State'!F39</f>
        <v>0</v>
      </c>
      <c r="C18" s="19"/>
      <c r="D18" s="19"/>
      <c r="F18" s="14"/>
      <c r="G18" s="14"/>
    </row>
    <row r="19" spans="1:7">
      <c r="A19" t="s">
        <v>17</v>
      </c>
      <c r="B19" s="19">
        <f>Fairfield!F39</f>
        <v>0</v>
      </c>
      <c r="C19" s="19"/>
      <c r="D19" s="19"/>
      <c r="E19" s="11"/>
      <c r="F19" s="14"/>
      <c r="G19" s="14"/>
    </row>
    <row r="20" spans="1:7">
      <c r="A20" t="s">
        <v>7</v>
      </c>
      <c r="B20" s="19">
        <f>Bucknell!F39</f>
        <v>0</v>
      </c>
      <c r="C20" s="19"/>
      <c r="D20" s="19"/>
      <c r="E20" s="11"/>
      <c r="F20" s="14"/>
      <c r="G20" s="14"/>
    </row>
    <row r="21" spans="1:7">
      <c r="A21" t="s">
        <v>32</v>
      </c>
      <c r="B21" s="19">
        <f>Massachusetts!F39</f>
        <v>0</v>
      </c>
      <c r="C21" s="19"/>
      <c r="D21" s="19"/>
      <c r="F21" s="11"/>
      <c r="G21" s="11"/>
    </row>
    <row r="22" spans="1:7">
      <c r="A22" t="s">
        <v>26</v>
      </c>
      <c r="B22" s="19">
        <f>Lafayette!F39</f>
        <v>0</v>
      </c>
      <c r="C22" s="19"/>
      <c r="D22" s="19"/>
      <c r="E22" s="11"/>
      <c r="F22" s="11"/>
      <c r="G22" s="11"/>
    </row>
    <row r="23" spans="1:7">
      <c r="A23" t="s">
        <v>34</v>
      </c>
      <c r="B23" s="19">
        <f>Navy!F39</f>
        <v>0</v>
      </c>
      <c r="C23" s="19"/>
      <c r="D23" s="19"/>
      <c r="F23" s="14"/>
      <c r="G23" s="14"/>
    </row>
    <row r="24" spans="1:7">
      <c r="A24" t="s">
        <v>52</v>
      </c>
      <c r="B24" s="19">
        <f>Towson!F39</f>
        <v>0</v>
      </c>
      <c r="C24" s="19"/>
      <c r="D24" s="19"/>
      <c r="E24" s="11"/>
      <c r="F24" s="14"/>
      <c r="G24" s="14"/>
    </row>
    <row r="25" spans="1:7">
      <c r="A25" t="s">
        <v>6</v>
      </c>
      <c r="B25" s="19">
        <f>Bryant!F39</f>
        <v>0</v>
      </c>
      <c r="C25" s="19"/>
      <c r="D25" s="19"/>
      <c r="F25" s="14"/>
      <c r="G25" s="14"/>
    </row>
    <row r="26" spans="1:7">
      <c r="A26" t="s">
        <v>49</v>
      </c>
      <c r="B26" s="19">
        <f>'Stony Brook'!F39</f>
        <v>0</v>
      </c>
      <c r="C26" s="19"/>
      <c r="D26" s="19"/>
      <c r="E26" s="11"/>
      <c r="F26" s="14"/>
      <c r="G26" s="14"/>
    </row>
    <row r="27" spans="1:7">
      <c r="A27" t="s">
        <v>44</v>
      </c>
      <c r="B27" s="19">
        <f>'Robert Morris'!F39</f>
        <v>0</v>
      </c>
      <c r="C27" s="19"/>
      <c r="D27" s="19"/>
      <c r="F27" s="14"/>
      <c r="G27" s="14"/>
    </row>
    <row r="28" spans="1:7">
      <c r="A28" t="s">
        <v>2</v>
      </c>
      <c r="B28" s="19">
        <f>Army!F39</f>
        <v>0</v>
      </c>
      <c r="C28" s="19"/>
      <c r="D28" s="19"/>
      <c r="E28" s="11"/>
      <c r="F28" s="14"/>
      <c r="G28" s="14"/>
    </row>
    <row r="29" spans="1:7">
      <c r="A29" t="s">
        <v>12</v>
      </c>
      <c r="B29" s="19">
        <f>Delaware!F39</f>
        <v>0</v>
      </c>
      <c r="C29" s="19"/>
      <c r="D29" s="19"/>
      <c r="F29" s="11"/>
      <c r="G29" s="11"/>
    </row>
    <row r="30" spans="1:7">
      <c r="A30" t="s">
        <v>18</v>
      </c>
      <c r="B30" s="19">
        <f>Georgetown!F39</f>
        <v>0</v>
      </c>
      <c r="C30" s="19"/>
      <c r="D30" s="19"/>
    </row>
    <row r="31" spans="1:7">
      <c r="A31" t="s">
        <v>48</v>
      </c>
      <c r="B31" s="19">
        <f>Siena!F39</f>
        <v>0</v>
      </c>
      <c r="C31" s="19"/>
      <c r="D31" s="19"/>
      <c r="E31" s="11"/>
    </row>
    <row r="32" spans="1:7">
      <c r="A32" t="s">
        <v>24</v>
      </c>
      <c r="B32" s="19">
        <f>Jacksonville!F39</f>
        <v>0</v>
      </c>
      <c r="C32" s="19"/>
      <c r="D32" s="19"/>
      <c r="E32" s="11"/>
    </row>
    <row r="33" spans="1:5">
      <c r="A33" t="s">
        <v>13</v>
      </c>
      <c r="B33" s="19">
        <f>Denver!F39</f>
        <v>0</v>
      </c>
      <c r="C33" s="19"/>
      <c r="D33" s="19"/>
    </row>
    <row r="34" spans="1:5">
      <c r="A34" t="s">
        <v>55</v>
      </c>
      <c r="B34" s="19">
        <f>Villanova!F39</f>
        <v>0</v>
      </c>
      <c r="C34" s="19"/>
      <c r="D34" s="19"/>
      <c r="E34" s="11"/>
    </row>
    <row r="35" spans="1:5">
      <c r="A35" t="s">
        <v>59</v>
      </c>
      <c r="B35" s="19">
        <f>Yale!F39</f>
        <v>0</v>
      </c>
      <c r="C35" s="19"/>
      <c r="D35" s="19"/>
      <c r="E35" s="18"/>
    </row>
    <row r="36" spans="1:5">
      <c r="A36" t="s">
        <v>20</v>
      </c>
      <c r="B36" s="19">
        <f>Harvard!F39</f>
        <v>0</v>
      </c>
      <c r="C36" s="19"/>
      <c r="D36" s="19"/>
      <c r="E36" s="11"/>
    </row>
    <row r="37" spans="1:5">
      <c r="A37" t="s">
        <v>33</v>
      </c>
      <c r="B37" s="19">
        <f>'Mount St. Marys'!F39</f>
        <v>0</v>
      </c>
      <c r="C37" s="19"/>
      <c r="D37" s="19"/>
      <c r="E37" s="11"/>
    </row>
    <row r="38" spans="1:5">
      <c r="A38" t="s">
        <v>45</v>
      </c>
      <c r="B38" s="19">
        <f>Rutgers!F39</f>
        <v>0</v>
      </c>
      <c r="C38" s="19"/>
      <c r="D38" s="19"/>
      <c r="E38" s="11"/>
    </row>
    <row r="39" spans="1:5">
      <c r="A39" t="s">
        <v>43</v>
      </c>
      <c r="B39" s="19">
        <f>Quinnipiac!F39</f>
        <v>0</v>
      </c>
      <c r="C39" s="19"/>
      <c r="D39" s="19"/>
    </row>
    <row r="40" spans="1:5">
      <c r="A40" t="s">
        <v>53</v>
      </c>
      <c r="B40" s="19">
        <f>UMBC!F39</f>
        <v>0</v>
      </c>
      <c r="C40" s="19"/>
      <c r="D40" s="19"/>
    </row>
    <row r="41" spans="1:5">
      <c r="A41" t="s">
        <v>11</v>
      </c>
      <c r="B41" s="19">
        <f>Dartmouth!F39</f>
        <v>0</v>
      </c>
      <c r="C41" s="19"/>
      <c r="D41" s="19"/>
    </row>
    <row r="42" spans="1:5">
      <c r="A42" t="s">
        <v>38</v>
      </c>
      <c r="B42" s="19">
        <f>Pennsylvania!F39</f>
        <v>0</v>
      </c>
      <c r="C42" s="19"/>
      <c r="D42" s="19"/>
    </row>
    <row r="43" spans="1:5">
      <c r="A43" t="s">
        <v>30</v>
      </c>
      <c r="B43" s="19">
        <f>Marist!F39</f>
        <v>0</v>
      </c>
      <c r="C43" s="19"/>
      <c r="D43" s="19"/>
    </row>
    <row r="44" spans="1:5">
      <c r="A44" t="s">
        <v>46</v>
      </c>
      <c r="B44" s="19">
        <f>'Sacred Heart'!F39</f>
        <v>0</v>
      </c>
      <c r="C44" s="19"/>
      <c r="D44" s="19"/>
    </row>
    <row r="45" spans="1:5">
      <c r="A45" t="s">
        <v>23</v>
      </c>
      <c r="B45" s="19">
        <f>'Holy Cross'!F39</f>
        <v>0</v>
      </c>
      <c r="C45" s="19"/>
      <c r="D45" s="19"/>
      <c r="E45" s="11"/>
    </row>
    <row r="46" spans="1:5">
      <c r="A46" t="s">
        <v>39</v>
      </c>
      <c r="B46" s="19">
        <f>'Penn State'!F39</f>
        <v>0</v>
      </c>
      <c r="C46" s="19"/>
      <c r="D46" s="19"/>
    </row>
    <row r="47" spans="1:5">
      <c r="A47" t="s">
        <v>29</v>
      </c>
      <c r="B47" s="19">
        <f>Manhattan!F39</f>
        <v>0</v>
      </c>
      <c r="C47" s="19"/>
      <c r="D47" s="19"/>
    </row>
    <row r="48" spans="1:5">
      <c r="A48" t="s">
        <v>9</v>
      </c>
      <c r="B48" s="19">
        <f>Colgate!F39</f>
        <v>0</v>
      </c>
      <c r="C48" s="19"/>
      <c r="D48" s="19"/>
    </row>
    <row r="49" spans="1:5">
      <c r="A49" t="s">
        <v>4</v>
      </c>
      <c r="B49" s="19">
        <f>Binghamton!F39</f>
        <v>0</v>
      </c>
      <c r="C49" s="19"/>
      <c r="D49" s="19"/>
    </row>
    <row r="50" spans="1:5">
      <c r="A50" t="s">
        <v>36</v>
      </c>
      <c r="B50" s="19">
        <f>Binghamton!F39</f>
        <v>0</v>
      </c>
      <c r="C50" s="19"/>
      <c r="D50" s="19"/>
    </row>
    <row r="51" spans="1:5">
      <c r="A51" t="s">
        <v>27</v>
      </c>
      <c r="B51" s="19">
        <f>Lehigh!F39</f>
        <v>0</v>
      </c>
      <c r="C51" s="19"/>
      <c r="D51" s="19"/>
    </row>
    <row r="52" spans="1:5">
      <c r="A52" t="s">
        <v>3</v>
      </c>
      <c r="B52" s="19">
        <f>Bellarmine!F39</f>
        <v>0</v>
      </c>
      <c r="C52" s="19"/>
      <c r="D52" s="19"/>
    </row>
    <row r="53" spans="1:5">
      <c r="A53" t="s">
        <v>1</v>
      </c>
      <c r="B53" s="19">
        <f>Albany!F39</f>
        <v>0</v>
      </c>
      <c r="C53" s="19"/>
      <c r="D53" s="19"/>
    </row>
    <row r="54" spans="1:5">
      <c r="A54" t="s">
        <v>19</v>
      </c>
      <c r="B54" s="19">
        <f>Hartford!F39</f>
        <v>0</v>
      </c>
      <c r="C54" s="19"/>
      <c r="D54" s="19"/>
      <c r="E54" s="11"/>
    </row>
    <row r="55" spans="1:5">
      <c r="A55" t="s">
        <v>54</v>
      </c>
      <c r="B55" s="19">
        <f>Vermont!F39</f>
        <v>0</v>
      </c>
      <c r="C55" s="19"/>
      <c r="D55" s="19"/>
      <c r="E55" s="11"/>
    </row>
    <row r="56" spans="1:5">
      <c r="A56" t="s">
        <v>0</v>
      </c>
      <c r="B56" s="19">
        <f>'Air Force'!F40</f>
        <v>0</v>
      </c>
      <c r="C56" s="19"/>
      <c r="D56" s="19"/>
    </row>
    <row r="57" spans="1:5">
      <c r="A57" t="s">
        <v>50</v>
      </c>
      <c r="B57" s="19">
        <f>'St. Johns'!F39</f>
        <v>0</v>
      </c>
      <c r="C57" s="19"/>
      <c r="D57" s="19"/>
    </row>
    <row r="58" spans="1:5">
      <c r="A58" t="s">
        <v>21</v>
      </c>
      <c r="B58" s="19">
        <f>Hobart!F39</f>
        <v>0</v>
      </c>
      <c r="C58" s="19"/>
      <c r="D58" s="19"/>
    </row>
    <row r="59" spans="1:5">
      <c r="A59" t="s">
        <v>8</v>
      </c>
      <c r="B59" s="19">
        <f>Canisius!F39</f>
        <v>0</v>
      </c>
      <c r="C59" s="19"/>
      <c r="D59" s="19"/>
    </row>
    <row r="60" spans="1:5">
      <c r="A60" t="s">
        <v>14</v>
      </c>
      <c r="B60" s="19">
        <f>Detroit!F39</f>
        <v>0</v>
      </c>
      <c r="C60" s="19"/>
      <c r="D60" s="19"/>
    </row>
    <row r="61" spans="1:5">
      <c r="A61" t="s">
        <v>47</v>
      </c>
      <c r="B61" s="19">
        <f>'St. Josephs'!F39</f>
        <v>0</v>
      </c>
      <c r="C61" s="19"/>
      <c r="D61" s="19"/>
    </row>
    <row r="62" spans="1:5">
      <c r="A62" t="s">
        <v>40</v>
      </c>
      <c r="B62" s="19">
        <f>Michigan!F39</f>
        <v>0</v>
      </c>
      <c r="C62" s="19"/>
      <c r="D62" s="19"/>
    </row>
    <row r="63" spans="1:5">
      <c r="A63" t="s">
        <v>42</v>
      </c>
      <c r="B63" s="19">
        <f>Providence!F39</f>
        <v>0</v>
      </c>
      <c r="C63" s="19"/>
      <c r="D63" s="19"/>
    </row>
    <row r="64" spans="1:5">
      <c r="A64" t="s">
        <v>57</v>
      </c>
      <c r="B64" s="19">
        <f>VMI!F39</f>
        <v>0</v>
      </c>
      <c r="C64" s="19"/>
      <c r="D64" s="19"/>
    </row>
    <row r="65" spans="1:4">
      <c r="A65" t="s">
        <v>58</v>
      </c>
      <c r="B65" s="19">
        <f>Wagner!F39</f>
        <v>0</v>
      </c>
      <c r="C65" s="19"/>
      <c r="D65" s="19"/>
    </row>
  </sheetData>
  <sortState ref="A6:B65">
    <sortCondition descending="1" ref="B6:B65"/>
  </sortState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24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Jacksonville</v>
      </c>
      <c r="C7" s="75" t="s">
        <v>62</v>
      </c>
      <c r="D7" s="66" t="s">
        <v>193</v>
      </c>
      <c r="E7" s="7"/>
      <c r="F7" s="75" t="str">
        <f>B1</f>
        <v>Jacksonville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66.394557823129247</v>
      </c>
      <c r="K8" s="4">
        <f>RANK(J8,'Universal Aggregate Worksheet'!I7:I67,0)</f>
        <v>34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112</v>
      </c>
      <c r="C9" s="4">
        <v>113</v>
      </c>
      <c r="D9" s="65" t="s">
        <v>1</v>
      </c>
      <c r="E9" s="4" t="s">
        <v>77</v>
      </c>
      <c r="F9" s="77">
        <f>B32+B33+C35</f>
        <v>355</v>
      </c>
      <c r="G9" s="27"/>
      <c r="H9" s="64"/>
      <c r="I9" s="12" t="s">
        <v>154</v>
      </c>
      <c r="J9" s="9">
        <f>F12</f>
        <v>32.199546485260768</v>
      </c>
      <c r="K9" s="4">
        <f>RANK(J9,'Universal Aggregate Worksheet'!F7:F67,0)</f>
        <v>42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332</v>
      </c>
      <c r="C10" s="4">
        <v>419</v>
      </c>
      <c r="D10" s="65" t="s">
        <v>2</v>
      </c>
      <c r="E10" s="4" t="s">
        <v>78</v>
      </c>
      <c r="F10" s="77">
        <f>C32+C33+B35</f>
        <v>377</v>
      </c>
      <c r="G10" s="27"/>
      <c r="H10" s="64"/>
      <c r="I10" s="12" t="s">
        <v>155</v>
      </c>
      <c r="J10" s="9">
        <f>F13</f>
        <v>34.195011337868479</v>
      </c>
      <c r="K10" s="4">
        <f>RANK(J10,'Universal Aggregate Worksheet'!G7:G67,1)</f>
        <v>40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0.33734939759036142</v>
      </c>
      <c r="C11" s="6">
        <f>C9/C10</f>
        <v>0.26968973747016706</v>
      </c>
      <c r="D11" s="65" t="s">
        <v>3</v>
      </c>
      <c r="E11" s="4" t="s">
        <v>79</v>
      </c>
      <c r="F11" s="77">
        <f>SUM(F9:F10)</f>
        <v>732</v>
      </c>
      <c r="G11" s="27"/>
      <c r="H11" s="64"/>
      <c r="I11" s="12" t="s">
        <v>203</v>
      </c>
      <c r="J11" s="9">
        <f>J9-J10</f>
        <v>-1.9954648526077108</v>
      </c>
      <c r="K11" s="4">
        <f>RANK(J11,'Universal Aggregate Worksheet'!H7:H67,0)</f>
        <v>45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218</v>
      </c>
      <c r="C12" s="4">
        <v>264</v>
      </c>
      <c r="D12" s="65" t="s">
        <v>4</v>
      </c>
      <c r="E12" s="4" t="s">
        <v>80</v>
      </c>
      <c r="F12" s="78">
        <f>F9/(B44/60)</f>
        <v>32.199546485260768</v>
      </c>
      <c r="G12" s="28"/>
      <c r="H12" s="64"/>
      <c r="I12" s="4" t="s">
        <v>128</v>
      </c>
      <c r="J12" s="10">
        <f>F24</f>
        <v>29.043334363946833</v>
      </c>
      <c r="K12" s="4">
        <f>RANK(J12,'Universal Aggregate Worksheet'!AB7:AB67,0)</f>
        <v>33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0.65662650602409633</v>
      </c>
      <c r="C13" s="6">
        <f>C12/C10</f>
        <v>0.63007159904534604</v>
      </c>
      <c r="D13" s="65" t="s">
        <v>5</v>
      </c>
      <c r="E13" s="4" t="s">
        <v>81</v>
      </c>
      <c r="F13" s="78">
        <f>F10/(B44/60)</f>
        <v>34.195011337868479</v>
      </c>
      <c r="G13" s="28"/>
      <c r="H13" s="64"/>
      <c r="I13" s="4" t="s">
        <v>131</v>
      </c>
      <c r="J13" s="10">
        <f>F25</f>
        <v>31.584319670199509</v>
      </c>
      <c r="K13" s="4">
        <f>RANK(J13,'Universal Aggregate Worksheet'!AD7:AD67,1)</f>
        <v>45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0.51376146788990829</v>
      </c>
      <c r="C14" s="6">
        <f>C9/C12</f>
        <v>0.42803030303030304</v>
      </c>
      <c r="D14" s="65" t="s">
        <v>6</v>
      </c>
      <c r="E14" s="4" t="s">
        <v>82</v>
      </c>
      <c r="F14" s="78">
        <f>F11/(B44/60)</f>
        <v>66.394557823129247</v>
      </c>
      <c r="G14" s="28"/>
      <c r="H14" s="64"/>
      <c r="I14" s="4" t="s">
        <v>133</v>
      </c>
      <c r="J14" s="10">
        <f>F26</f>
        <v>-2.5409853062526757</v>
      </c>
      <c r="K14" s="4">
        <f>RANK(J14,'Universal Aggregate Worksheet'!AF7:AF67,0)</f>
        <v>41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65</v>
      </c>
      <c r="C15" s="4">
        <v>60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0.93521126760563378</v>
      </c>
      <c r="K15" s="4">
        <f>RANK(J15,'Universal Aggregate Worksheet'!O7:O67,0)</f>
        <v>46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0.5803571428571429</v>
      </c>
      <c r="C16" s="6">
        <f>C15/C9</f>
        <v>0.53097345132743368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1.1114058355437666</v>
      </c>
      <c r="K16" s="4">
        <f>RANK(J16,'Universal Aggregate Worksheet'!T7:T67,1)</f>
        <v>49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47</v>
      </c>
      <c r="C17" s="8">
        <f>C9-C15</f>
        <v>53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0.34489457831325299</v>
      </c>
      <c r="K17" s="4">
        <f>RANK(J17,'Universal Aggregate Worksheet'!R7:R67,0)</f>
        <v>7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31.549295774647888</v>
      </c>
      <c r="G18" s="29"/>
      <c r="H18" s="64"/>
      <c r="I18" s="4" t="s">
        <v>166</v>
      </c>
      <c r="J18" s="6">
        <f>F36</f>
        <v>0.27367541766109788</v>
      </c>
      <c r="K18" s="4">
        <f>RANK(J18,'Universal Aggregate Worksheet'!W7:W67,1)</f>
        <v>17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29.973474801061005</v>
      </c>
      <c r="G19" s="29"/>
      <c r="H19" s="64"/>
      <c r="I19" s="4" t="s">
        <v>176</v>
      </c>
      <c r="J19" s="10">
        <f>F48</f>
        <v>0.18309859154929578</v>
      </c>
      <c r="K19" s="4">
        <f>RANK(J19,'Universal Aggregate Worksheet'!Y7:Y67,0)</f>
        <v>21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37</v>
      </c>
      <c r="C20" s="4">
        <v>40</v>
      </c>
      <c r="D20" s="65" t="s">
        <v>12</v>
      </c>
      <c r="E20" s="4" t="s">
        <v>115</v>
      </c>
      <c r="F20" s="10">
        <f>F18-F19</f>
        <v>1.5758209735868824</v>
      </c>
      <c r="G20" s="29"/>
      <c r="H20" s="64"/>
      <c r="I20" s="4" t="s">
        <v>177</v>
      </c>
      <c r="J20" s="10">
        <f>F49</f>
        <v>0.15915119363395225</v>
      </c>
      <c r="K20" s="4">
        <f>RANK(J20,'Universal Aggregate Worksheet'!Z7:Z67,1)</f>
        <v>26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15</v>
      </c>
      <c r="C21" s="4">
        <v>10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0.4263565891472868</v>
      </c>
      <c r="K21" s="4">
        <f>RANK(J21,'Universal Aggregate Worksheet'!J7:J67,0)</f>
        <v>50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0.40540540540540543</v>
      </c>
      <c r="C22" s="23">
        <f>C21/C20</f>
        <v>0.25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0.89090909090909087</v>
      </c>
      <c r="K22" s="4">
        <f>RANK(J22,'Universal Aggregate Worksheet'!K7:K67,0)</f>
        <v>9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0.87804878048780488</v>
      </c>
      <c r="K23" s="4">
        <f>RANK(J23,'Universal Aggregate Worksheet'!L7:L67,1)</f>
        <v>55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29.043334363946833</v>
      </c>
      <c r="G24" s="7"/>
      <c r="H24" s="64"/>
      <c r="I24" s="4" t="s">
        <v>198</v>
      </c>
      <c r="J24" s="6">
        <f>B22</f>
        <v>0.40540540540540543</v>
      </c>
      <c r="K24" s="4">
        <f>RANK(J24,'Universal Aggregate Worksheet'!AG7:AG67,0)</f>
        <v>21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31.584319670199509</v>
      </c>
      <c r="G25" s="7"/>
      <c r="H25" s="64"/>
      <c r="I25" s="12" t="s">
        <v>199</v>
      </c>
      <c r="J25" s="6">
        <f>C22</f>
        <v>0.25</v>
      </c>
      <c r="K25" s="4">
        <f>RANK(J25,'Universal Aggregate Worksheet'!AH7:AH67,1)</f>
        <v>8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-2.5409853062526757</v>
      </c>
      <c r="G26" s="7"/>
      <c r="H26" s="64"/>
      <c r="I26" s="12" t="s">
        <v>212</v>
      </c>
      <c r="J26" s="10">
        <f>F41</f>
        <v>0.11144578313253012</v>
      </c>
      <c r="K26" s="4">
        <f>RANK(J26,'Universal Aggregate Worksheet'!AM7:AM67,0)</f>
        <v>23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310</v>
      </c>
      <c r="C27" s="4">
        <v>379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9.5465393794749401E-2</v>
      </c>
      <c r="K27" s="4">
        <f>RANK(J27,'Universal Aggregate Worksheet'!AN7:AN67,1)</f>
        <v>21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183</v>
      </c>
      <c r="C28" s="12">
        <v>167</v>
      </c>
      <c r="D28" s="65">
        <v>19</v>
      </c>
      <c r="E28" s="24" t="s">
        <v>140</v>
      </c>
      <c r="F28" s="7"/>
      <c r="G28" s="7"/>
      <c r="H28" s="64"/>
      <c r="I28" s="12" t="s">
        <v>214</v>
      </c>
      <c r="J28" s="80">
        <f>F44</f>
        <v>0.10422535211267606</v>
      </c>
      <c r="K28" s="4">
        <f>RANK(J28,'Universal Aggregate Worksheet'!AI7:AI67,0)</f>
        <v>31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73</v>
      </c>
      <c r="C29" s="12">
        <v>75</v>
      </c>
      <c r="D29" s="65" t="s">
        <v>21</v>
      </c>
      <c r="E29" s="4" t="s">
        <v>141</v>
      </c>
      <c r="F29" s="10">
        <f>B10/F9</f>
        <v>0.93521126760563378</v>
      </c>
      <c r="G29" s="29"/>
      <c r="H29" s="64"/>
      <c r="I29" s="12" t="s">
        <v>215</v>
      </c>
      <c r="J29" s="80">
        <f>G44</f>
        <v>0.10610079575596817</v>
      </c>
      <c r="K29" s="4">
        <f>RANK(J29,'Universal Aggregate Worksheet'!AJ7:AJ67,1)</f>
        <v>32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1.1114058355437666</v>
      </c>
      <c r="G30" s="7"/>
      <c r="H30" s="64"/>
      <c r="I30" s="12" t="s">
        <v>216</v>
      </c>
      <c r="J30" s="80">
        <f>F45</f>
        <v>0.13392857142857142</v>
      </c>
      <c r="K30" s="4">
        <f>RANK(J30,'Universal Aggregate Worksheet'!AK7:AK67,0)</f>
        <v>25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-0.17619456793813282</v>
      </c>
      <c r="G31" s="29"/>
      <c r="H31" s="64"/>
      <c r="I31" s="12" t="s">
        <v>217</v>
      </c>
      <c r="J31" s="80">
        <f>G45</f>
        <v>8.8495575221238937E-2</v>
      </c>
      <c r="K31" s="4">
        <f>RANK(J31,'Universal Aggregate Worksheet'!AL7:AL67,1)</f>
        <v>14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110</v>
      </c>
      <c r="C32" s="94">
        <v>148</v>
      </c>
      <c r="D32" s="65" t="s">
        <v>24</v>
      </c>
      <c r="E32" s="4" t="s">
        <v>143</v>
      </c>
      <c r="F32" s="10">
        <f>B12/F9</f>
        <v>0.61408450704225348</v>
      </c>
      <c r="G32" s="29"/>
      <c r="H32" s="64"/>
      <c r="I32" s="12" t="s">
        <v>219</v>
      </c>
      <c r="J32" s="10">
        <f>F52</f>
        <v>5.8743169398907107E-2</v>
      </c>
      <c r="K32" s="4">
        <f>RANK(J32,'Universal Aggregate Worksheet'!AO7:AO67,1)</f>
        <v>38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220</v>
      </c>
      <c r="C33" s="12">
        <v>205</v>
      </c>
      <c r="D33" s="65" t="s">
        <v>25</v>
      </c>
      <c r="E33" s="12" t="s">
        <v>144</v>
      </c>
      <c r="F33" s="10">
        <f>C12/F10</f>
        <v>0.70026525198938994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5.1912568306010931E-2</v>
      </c>
      <c r="K33" s="4">
        <f>RANK(J33,'Universal Aggregate Worksheet'!AP7:AP67,0)</f>
        <v>44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196</v>
      </c>
      <c r="C34" s="94">
        <v>180</v>
      </c>
      <c r="D34" s="65" t="s">
        <v>26</v>
      </c>
      <c r="E34" s="12" t="s">
        <v>87</v>
      </c>
      <c r="F34" s="13">
        <f>F32-F33</f>
        <v>-8.6180744947136456E-2</v>
      </c>
      <c r="G34" s="29"/>
      <c r="H34" s="64"/>
      <c r="I34" s="12" t="s">
        <v>220</v>
      </c>
      <c r="J34" s="80">
        <f>F53</f>
        <v>0.40053050397877982</v>
      </c>
      <c r="K34" s="4">
        <f>RANK(J34,'Universal Aggregate Worksheet'!AQ7:AQ67,0)</f>
        <v>4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24</v>
      </c>
      <c r="C35" s="94">
        <f>C33-C34</f>
        <v>25</v>
      </c>
      <c r="D35" s="65" t="s">
        <v>27</v>
      </c>
      <c r="E35" s="12" t="s">
        <v>145</v>
      </c>
      <c r="F35" s="6">
        <f>((0.167*B21)+(B9)+(0.83*B23))/B10</f>
        <v>0.34489457831325299</v>
      </c>
      <c r="G35" s="30"/>
      <c r="H35" s="64"/>
      <c r="I35" s="12" t="s">
        <v>221</v>
      </c>
      <c r="J35" s="80">
        <f>G53</f>
        <v>0.29859154929577464</v>
      </c>
      <c r="K35" s="4">
        <f>RANK(J35,'Universal Aggregate Worksheet'!AR7:AR67,1)</f>
        <v>25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0.89090909090909087</v>
      </c>
      <c r="C36" s="6">
        <f>C34/(C34+C35)</f>
        <v>0.87804878048780488</v>
      </c>
      <c r="D36" s="65" t="s">
        <v>28</v>
      </c>
      <c r="E36" s="12" t="s">
        <v>146</v>
      </c>
      <c r="F36" s="6">
        <f>((0.167*C21)+(C9)+(0.83*C23))/C10</f>
        <v>0.27367541766109788</v>
      </c>
      <c r="G36" s="7"/>
      <c r="H36" s="64"/>
      <c r="I36" s="12" t="s">
        <v>352</v>
      </c>
      <c r="J36" s="80">
        <f>F54</f>
        <v>0.19363395225464192</v>
      </c>
      <c r="K36" s="4">
        <f>RANK(J36,'Universal Aggregate Worksheet'!N7:N67,1)</f>
        <v>17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0.52525229357798164</v>
      </c>
      <c r="G37" s="30"/>
      <c r="H37" s="64"/>
      <c r="I37" s="12" t="s">
        <v>353</v>
      </c>
      <c r="J37" s="80">
        <f>F55</f>
        <v>0.51549295774647885</v>
      </c>
      <c r="K37" s="4">
        <f>RANK(J37,'Universal Aggregate Worksheet'!M7:M67,1)</f>
        <v>46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0.43435606060606063</v>
      </c>
      <c r="G38" s="30"/>
      <c r="H38" s="64"/>
      <c r="I38" s="12" t="s">
        <v>200</v>
      </c>
      <c r="J38" s="10">
        <f>B71</f>
        <v>27.852659247314275</v>
      </c>
      <c r="K38" s="4">
        <f>RANK(J38,'Universal Aggregate Worksheet'!AS7:AS67,0)</f>
        <v>55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43</v>
      </c>
      <c r="C39" s="12">
        <v>38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31.968487664181051</v>
      </c>
      <c r="K39" s="4">
        <f>RANK(J39,'Universal Aggregate Worksheet'!AT7:AT67,1)</f>
        <v>60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32</v>
      </c>
      <c r="C40" s="4">
        <v>31.5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-4.1158284168667763</v>
      </c>
      <c r="K40" s="4">
        <f>RANK(J40,'Universal Aggregate Worksheet'!AU7:AU67,0)</f>
        <v>58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0.11144578313253012</v>
      </c>
      <c r="G41" s="13">
        <f>C20/C10</f>
        <v>9.5465393794749401E-2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9.5465393794749401E-2</v>
      </c>
      <c r="G42" s="10">
        <f>B20/B10</f>
        <v>0.11144578313253012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1.5980389337780718E-2</v>
      </c>
      <c r="G43" s="10">
        <f>G41-G42</f>
        <v>-1.5980389337780718E-2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661.5</v>
      </c>
      <c r="C44" s="4">
        <v>661.5</v>
      </c>
      <c r="D44" s="65" t="s">
        <v>34</v>
      </c>
      <c r="E44" s="12" t="s">
        <v>209</v>
      </c>
      <c r="F44" s="79">
        <f>B20/F9</f>
        <v>0.10422535211267606</v>
      </c>
      <c r="G44" s="79">
        <f>C20/F10</f>
        <v>0.10610079575596817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0.13392857142857142</v>
      </c>
      <c r="G45" s="79">
        <f>C21/C9</f>
        <v>8.8495575221238937E-2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0.18309859154929578</v>
      </c>
      <c r="G48" s="32"/>
      <c r="H48" s="64"/>
      <c r="M48" s="65" t="s">
        <v>39</v>
      </c>
    </row>
    <row r="49" spans="1:13">
      <c r="A49" s="4" t="s">
        <v>52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29.577464788732392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32.183908045977013</v>
      </c>
      <c r="D49" s="65" t="s">
        <v>38</v>
      </c>
      <c r="E49" s="4" t="s">
        <v>152</v>
      </c>
      <c r="F49" s="10">
        <f>C15/F10</f>
        <v>0.15915119363395225</v>
      </c>
      <c r="G49" s="29"/>
      <c r="H49" s="64"/>
      <c r="M49" s="65" t="s">
        <v>38</v>
      </c>
    </row>
    <row r="50" spans="1:13">
      <c r="A50" s="4" t="s">
        <v>34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30.54662379421222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28.402366863905325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16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34.31818181818182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28.50356294536817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349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23.913043478260871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34.577114427860693</v>
      </c>
      <c r="D52" s="65" t="s">
        <v>43</v>
      </c>
      <c r="E52" s="4" t="s">
        <v>85</v>
      </c>
      <c r="F52" s="10">
        <f>B39/F11</f>
        <v>5.8743169398907107E-2</v>
      </c>
      <c r="G52" s="10">
        <f>C39/F11</f>
        <v>5.1912568306010931E-2</v>
      </c>
      <c r="H52" s="64"/>
      <c r="M52" s="65" t="s">
        <v>42</v>
      </c>
    </row>
    <row r="53" spans="1:13">
      <c r="A53" s="4" t="s">
        <v>23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26.809651474530831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35.929648241206031</v>
      </c>
      <c r="D53" s="65" t="s">
        <v>44</v>
      </c>
      <c r="E53" s="12" t="s">
        <v>211</v>
      </c>
      <c r="F53" s="79">
        <f>(C12-C9)/F10</f>
        <v>0.40053050397877982</v>
      </c>
      <c r="G53" s="79">
        <f>(B12-B9)/F9</f>
        <v>0.29859154929577464</v>
      </c>
      <c r="H53" s="64"/>
      <c r="M53" s="65" t="s">
        <v>43</v>
      </c>
    </row>
    <row r="54" spans="1:13">
      <c r="A54" s="4" t="s">
        <v>188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17.84037558685446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37.288135593220339</v>
      </c>
      <c r="D54" s="65" t="s">
        <v>45</v>
      </c>
      <c r="E54" s="12" t="s">
        <v>350</v>
      </c>
      <c r="F54" s="79">
        <f>B29/F10</f>
        <v>0.19363395225464192</v>
      </c>
      <c r="G54" s="79">
        <f>C29/F9</f>
        <v>0.21126760563380281</v>
      </c>
      <c r="H54" s="64"/>
      <c r="M54" s="65" t="s">
        <v>44</v>
      </c>
    </row>
    <row r="55" spans="1:13">
      <c r="A55" s="4" t="s">
        <v>30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29.096989966555181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29.712460063897762</v>
      </c>
      <c r="D55" s="65" t="s">
        <v>46</v>
      </c>
      <c r="E55" s="12" t="s">
        <v>351</v>
      </c>
      <c r="F55" s="79">
        <f>B28/F9</f>
        <v>0.51549295774647885</v>
      </c>
      <c r="G55" s="79">
        <f>C28/F10</f>
        <v>0.44297082228116713</v>
      </c>
      <c r="H55" s="64"/>
      <c r="M55" s="65" t="s">
        <v>45</v>
      </c>
    </row>
    <row r="56" spans="1:13">
      <c r="A56" s="4" t="s">
        <v>57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21.628498727735369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38.87323943661972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0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34.090909090909086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24.795640326975477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48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31.989247311827956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27.249357326478147</v>
      </c>
      <c r="D58" s="65" t="s">
        <v>191</v>
      </c>
      <c r="E58" s="12" t="s">
        <v>100</v>
      </c>
      <c r="F58" s="10">
        <f>B71</f>
        <v>27.852659247314275</v>
      </c>
      <c r="G58" s="7"/>
      <c r="H58" s="64"/>
      <c r="M58" s="65" t="s">
        <v>192</v>
      </c>
    </row>
    <row r="59" spans="1:13">
      <c r="A59" s="4" t="s">
        <v>8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26.568265682656829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34.137931034482762</v>
      </c>
      <c r="D59" s="65" t="s">
        <v>49</v>
      </c>
      <c r="E59" s="12" t="s">
        <v>101</v>
      </c>
      <c r="F59" s="10">
        <f>C71</f>
        <v>31.968487664181051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-4.1158284168667763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27.852659247314275</v>
      </c>
      <c r="C71" s="34">
        <f>AVERAGEIF(C49:C67,"&gt;0")</f>
        <v>31.968487664181051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25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123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Johns Hopkins</v>
      </c>
      <c r="C7" s="75" t="s">
        <v>62</v>
      </c>
      <c r="D7" s="66" t="s">
        <v>193</v>
      </c>
      <c r="E7" s="7"/>
      <c r="F7" s="75" t="str">
        <f>B1</f>
        <v>Johns Hopkins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67.152317880794698</v>
      </c>
      <c r="K8" s="4">
        <f>RANK(J8,'Universal Aggregate Worksheet'!I7:I67,0)</f>
        <v>29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110</v>
      </c>
      <c r="C9" s="4">
        <v>66</v>
      </c>
      <c r="D9" s="65" t="s">
        <v>1</v>
      </c>
      <c r="E9" s="4" t="s">
        <v>77</v>
      </c>
      <c r="F9" s="77">
        <f>B32+B33+C35</f>
        <v>359</v>
      </c>
      <c r="G9" s="27"/>
      <c r="H9" s="64"/>
      <c r="I9" s="12" t="s">
        <v>154</v>
      </c>
      <c r="J9" s="9">
        <f>F12</f>
        <v>35.662251655629142</v>
      </c>
      <c r="K9" s="4">
        <f>RANK(J9,'Universal Aggregate Worksheet'!F7:F67,0)</f>
        <v>12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367</v>
      </c>
      <c r="C10" s="4">
        <v>296</v>
      </c>
      <c r="D10" s="65" t="s">
        <v>2</v>
      </c>
      <c r="E10" s="4" t="s">
        <v>78</v>
      </c>
      <c r="F10" s="77">
        <f>C32+C33+B35</f>
        <v>317</v>
      </c>
      <c r="G10" s="27"/>
      <c r="H10" s="64"/>
      <c r="I10" s="12" t="s">
        <v>155</v>
      </c>
      <c r="J10" s="9">
        <f>F13</f>
        <v>31.490066225165563</v>
      </c>
      <c r="K10" s="4">
        <f>RANK(J10,'Universal Aggregate Worksheet'!G7:G67,1)</f>
        <v>19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0.29972752043596729</v>
      </c>
      <c r="C11" s="6">
        <f>C9/C10</f>
        <v>0.22297297297297297</v>
      </c>
      <c r="D11" s="65" t="s">
        <v>3</v>
      </c>
      <c r="E11" s="4" t="s">
        <v>79</v>
      </c>
      <c r="F11" s="77">
        <f>SUM(F9:F10)</f>
        <v>676</v>
      </c>
      <c r="G11" s="27"/>
      <c r="H11" s="64"/>
      <c r="I11" s="12" t="s">
        <v>203</v>
      </c>
      <c r="J11" s="9">
        <f>J9-J10</f>
        <v>4.1721854304635784</v>
      </c>
      <c r="K11" s="4">
        <f>RANK(J11,'Universal Aggregate Worksheet'!H7:H67,0)</f>
        <v>8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226</v>
      </c>
      <c r="C12" s="4">
        <v>158</v>
      </c>
      <c r="D12" s="65" t="s">
        <v>4</v>
      </c>
      <c r="E12" s="4" t="s">
        <v>80</v>
      </c>
      <c r="F12" s="78">
        <f>F9/(B44/60)</f>
        <v>35.662251655629142</v>
      </c>
      <c r="G12" s="28"/>
      <c r="H12" s="64"/>
      <c r="I12" s="4" t="s">
        <v>128</v>
      </c>
      <c r="J12" s="10">
        <f>F24</f>
        <v>31.344985586070568</v>
      </c>
      <c r="K12" s="4">
        <f>RANK(J12,'Universal Aggregate Worksheet'!AB7:AB67,0)</f>
        <v>21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0.61580381471389645</v>
      </c>
      <c r="C13" s="6">
        <f>C12/C10</f>
        <v>0.53378378378378377</v>
      </c>
      <c r="D13" s="65" t="s">
        <v>5</v>
      </c>
      <c r="E13" s="4" t="s">
        <v>81</v>
      </c>
      <c r="F13" s="78">
        <f>F10/(B44/60)</f>
        <v>31.490066225165563</v>
      </c>
      <c r="G13" s="28"/>
      <c r="H13" s="64"/>
      <c r="I13" s="4" t="s">
        <v>131</v>
      </c>
      <c r="J13" s="10">
        <f>F25</f>
        <v>20.640836012650482</v>
      </c>
      <c r="K13" s="4">
        <f>RANK(J13,'Universal Aggregate Worksheet'!AD7:AD67,1)</f>
        <v>2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0.48672566371681414</v>
      </c>
      <c r="C14" s="6">
        <f>C9/C12</f>
        <v>0.41772151898734178</v>
      </c>
      <c r="D14" s="65" t="s">
        <v>6</v>
      </c>
      <c r="E14" s="4" t="s">
        <v>82</v>
      </c>
      <c r="F14" s="78">
        <f>F11/(B44/60)</f>
        <v>67.152317880794698</v>
      </c>
      <c r="G14" s="28"/>
      <c r="H14" s="64"/>
      <c r="I14" s="4" t="s">
        <v>133</v>
      </c>
      <c r="J14" s="10">
        <f>F26</f>
        <v>10.704149573420086</v>
      </c>
      <c r="K14" s="4">
        <f>RANK(J14,'Universal Aggregate Worksheet'!AF7:AF67,0)</f>
        <v>7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64</v>
      </c>
      <c r="C15" s="4">
        <v>41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1.0222841225626742</v>
      </c>
      <c r="K15" s="4">
        <f>RANK(J15,'Universal Aggregate Worksheet'!O7:O67,0)</f>
        <v>33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0.58181818181818179</v>
      </c>
      <c r="C16" s="6">
        <f>C15/C9</f>
        <v>0.62121212121212122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0.93375394321766558</v>
      </c>
      <c r="K16" s="4">
        <f>RANK(J16,'Universal Aggregate Worksheet'!T7:T67,1)</f>
        <v>13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46</v>
      </c>
      <c r="C17" s="8">
        <f>C9-C15</f>
        <v>25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0.30746321525885556</v>
      </c>
      <c r="K17" s="4">
        <f>RANK(J17,'Universal Aggregate Worksheet'!R7:R67,0)</f>
        <v>25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30.640668523676879</v>
      </c>
      <c r="G18" s="29"/>
      <c r="H18" s="64"/>
      <c r="I18" s="4" t="s">
        <v>166</v>
      </c>
      <c r="J18" s="6">
        <f>F36</f>
        <v>0.22861486486486488</v>
      </c>
      <c r="K18" s="4">
        <f>RANK(J18,'Universal Aggregate Worksheet'!W7:W67,1)</f>
        <v>4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20.820189274447952</v>
      </c>
      <c r="G19" s="29"/>
      <c r="H19" s="64"/>
      <c r="I19" s="4" t="s">
        <v>176</v>
      </c>
      <c r="J19" s="10">
        <f>F48</f>
        <v>0.17827298050139276</v>
      </c>
      <c r="K19" s="4">
        <f>RANK(J19,'Universal Aggregate Worksheet'!Y7:Y67,0)</f>
        <v>23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36</v>
      </c>
      <c r="C20" s="4">
        <v>33</v>
      </c>
      <c r="D20" s="65" t="s">
        <v>12</v>
      </c>
      <c r="E20" s="4" t="s">
        <v>115</v>
      </c>
      <c r="F20" s="10">
        <f>F18-F19</f>
        <v>9.8204792492289279</v>
      </c>
      <c r="G20" s="29"/>
      <c r="H20" s="64"/>
      <c r="I20" s="4" t="s">
        <v>177</v>
      </c>
      <c r="J20" s="10">
        <f>F49</f>
        <v>0.12933753943217666</v>
      </c>
      <c r="K20" s="4">
        <f>RANK(J20,'Universal Aggregate Worksheet'!Z7:Z67,1)</f>
        <v>10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17</v>
      </c>
      <c r="C21" s="4">
        <v>10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0.54976303317535546</v>
      </c>
      <c r="K21" s="4">
        <f>RANK(J21,'Universal Aggregate Worksheet'!J7:J67,0)</f>
        <v>15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0.47222222222222221</v>
      </c>
      <c r="C22" s="23">
        <f>C21/C20</f>
        <v>0.30303030303030304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0.89583333333333337</v>
      </c>
      <c r="K22" s="4">
        <f>RANK(J22,'Universal Aggregate Worksheet'!K7:K67,0)</f>
        <v>7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0.74752475247524752</v>
      </c>
      <c r="K23" s="4">
        <f>RANK(J23,'Universal Aggregate Worksheet'!L7:L67,1)</f>
        <v>1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31.344985586070568</v>
      </c>
      <c r="G24" s="7"/>
      <c r="H24" s="64"/>
      <c r="I24" s="4" t="s">
        <v>198</v>
      </c>
      <c r="J24" s="6">
        <f>B22</f>
        <v>0.47222222222222221</v>
      </c>
      <c r="K24" s="4">
        <f>RANK(J24,'Universal Aggregate Worksheet'!AG7:AG67,0)</f>
        <v>9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20.640836012650482</v>
      </c>
      <c r="G25" s="7"/>
      <c r="H25" s="64"/>
      <c r="I25" s="12" t="s">
        <v>199</v>
      </c>
      <c r="J25" s="6">
        <f>C22</f>
        <v>0.30303030303030304</v>
      </c>
      <c r="K25" s="4">
        <f>RANK(J25,'Universal Aggregate Worksheet'!AH7:AH67,1)</f>
        <v>20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10.704149573420086</v>
      </c>
      <c r="G26" s="7"/>
      <c r="H26" s="64"/>
      <c r="I26" s="12" t="s">
        <v>212</v>
      </c>
      <c r="J26" s="10">
        <f>F41</f>
        <v>9.8092643051771122E-2</v>
      </c>
      <c r="K26" s="4">
        <f>RANK(J26,'Universal Aggregate Worksheet'!AM7:AM67,0)</f>
        <v>36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274</v>
      </c>
      <c r="C27" s="4">
        <v>260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0.11148648648648649</v>
      </c>
      <c r="K27" s="4">
        <f>RANK(J27,'Universal Aggregate Worksheet'!AN7:AN67,1)</f>
        <v>38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128</v>
      </c>
      <c r="C28" s="12">
        <v>165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0.10027855153203342</v>
      </c>
      <c r="K28" s="4">
        <f>RANK(J28,'Universal Aggregate Worksheet'!AI7:AI67,0)</f>
        <v>36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60</v>
      </c>
      <c r="C29" s="12">
        <v>58</v>
      </c>
      <c r="D29" s="65" t="s">
        <v>21</v>
      </c>
      <c r="E29" s="4" t="s">
        <v>141</v>
      </c>
      <c r="F29" s="10">
        <f>B10/F9</f>
        <v>1.0222841225626742</v>
      </c>
      <c r="G29" s="29"/>
      <c r="H29" s="64"/>
      <c r="I29" s="12" t="s">
        <v>215</v>
      </c>
      <c r="J29" s="80">
        <f>G44</f>
        <v>0.10410094637223975</v>
      </c>
      <c r="K29" s="4">
        <f>RANK(J29,'Universal Aggregate Worksheet'!AJ7:AJ67,1)</f>
        <v>29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0.93375394321766558</v>
      </c>
      <c r="G30" s="7"/>
      <c r="H30" s="64"/>
      <c r="I30" s="12" t="s">
        <v>216</v>
      </c>
      <c r="J30" s="80">
        <f>F45</f>
        <v>0.15454545454545454</v>
      </c>
      <c r="K30" s="4">
        <f>RANK(J30,'Universal Aggregate Worksheet'!AK7:AK67,0)</f>
        <v>15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8.8530179345008619E-2</v>
      </c>
      <c r="G31" s="29"/>
      <c r="H31" s="64"/>
      <c r="I31" s="12" t="s">
        <v>217</v>
      </c>
      <c r="J31" s="80">
        <f>G45</f>
        <v>0.15151515151515152</v>
      </c>
      <c r="K31" s="4">
        <f>RANK(J31,'Universal Aggregate Worksheet'!AL7:AL67,1)</f>
        <v>46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116</v>
      </c>
      <c r="C32" s="94">
        <v>95</v>
      </c>
      <c r="D32" s="65" t="s">
        <v>24</v>
      </c>
      <c r="E32" s="4" t="s">
        <v>143</v>
      </c>
      <c r="F32" s="10">
        <f>B12/F9</f>
        <v>0.62952646239554322</v>
      </c>
      <c r="G32" s="29"/>
      <c r="H32" s="64"/>
      <c r="I32" s="12" t="s">
        <v>219</v>
      </c>
      <c r="J32" s="10">
        <f>F52</f>
        <v>5.1775147928994084E-2</v>
      </c>
      <c r="K32" s="4">
        <f>RANK(J32,'Universal Aggregate Worksheet'!AO7:AO67,1)</f>
        <v>19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192</v>
      </c>
      <c r="C33" s="12">
        <v>202</v>
      </c>
      <c r="D33" s="65" t="s">
        <v>25</v>
      </c>
      <c r="E33" s="12" t="s">
        <v>144</v>
      </c>
      <c r="F33" s="10">
        <f>C12/F10</f>
        <v>0.49842271293375395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5.3254437869822487E-2</v>
      </c>
      <c r="K33" s="4">
        <f>RANK(J33,'Universal Aggregate Worksheet'!AP7:AP67,0)</f>
        <v>37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172</v>
      </c>
      <c r="C34" s="94">
        <v>151</v>
      </c>
      <c r="D34" s="65" t="s">
        <v>26</v>
      </c>
      <c r="E34" s="12" t="s">
        <v>87</v>
      </c>
      <c r="F34" s="13">
        <f>F32-F33</f>
        <v>0.13110374946178927</v>
      </c>
      <c r="G34" s="29"/>
      <c r="H34" s="64"/>
      <c r="I34" s="12" t="s">
        <v>220</v>
      </c>
      <c r="J34" s="80">
        <f>F53</f>
        <v>0.29022082018927448</v>
      </c>
      <c r="K34" s="4">
        <f>RANK(J34,'Universal Aggregate Worksheet'!AQ7:AQ67,0)</f>
        <v>43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20</v>
      </c>
      <c r="C35" s="94">
        <f>C33-C34</f>
        <v>51</v>
      </c>
      <c r="D35" s="65" t="s">
        <v>27</v>
      </c>
      <c r="E35" s="12" t="s">
        <v>145</v>
      </c>
      <c r="F35" s="6">
        <f>((0.167*B21)+(B9)+(0.83*B23))/B10</f>
        <v>0.30746321525885556</v>
      </c>
      <c r="G35" s="30"/>
      <c r="H35" s="64"/>
      <c r="I35" s="12" t="s">
        <v>221</v>
      </c>
      <c r="J35" s="80">
        <f>G53</f>
        <v>0.32311977715877438</v>
      </c>
      <c r="K35" s="4">
        <f>RANK(J35,'Universal Aggregate Worksheet'!AR7:AR67,1)</f>
        <v>34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0.89583333333333337</v>
      </c>
      <c r="C36" s="6">
        <f>C34/(C34+C35)</f>
        <v>0.74752475247524752</v>
      </c>
      <c r="D36" s="65" t="s">
        <v>28</v>
      </c>
      <c r="E36" s="12" t="s">
        <v>146</v>
      </c>
      <c r="F36" s="6">
        <f>((0.167*C21)+(C9)+(0.83*C23))/C10</f>
        <v>0.22861486486486488</v>
      </c>
      <c r="G36" s="7"/>
      <c r="H36" s="64"/>
      <c r="I36" s="12" t="s">
        <v>352</v>
      </c>
      <c r="J36" s="80">
        <f>F54</f>
        <v>0.1892744479495268</v>
      </c>
      <c r="K36" s="4">
        <f>RANK(J36,'Universal Aggregate Worksheet'!N7:N67,1)</f>
        <v>12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0.49928761061946902</v>
      </c>
      <c r="G37" s="30"/>
      <c r="H37" s="64"/>
      <c r="I37" s="12" t="s">
        <v>353</v>
      </c>
      <c r="J37" s="80">
        <f>F55</f>
        <v>0.35654596100278552</v>
      </c>
      <c r="K37" s="4">
        <f>RANK(J37,'Universal Aggregate Worksheet'!M7:M67,1)</f>
        <v>1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0.42829113924050632</v>
      </c>
      <c r="G38" s="30"/>
      <c r="H38" s="64"/>
      <c r="I38" s="12" t="s">
        <v>200</v>
      </c>
      <c r="J38" s="10">
        <f>B71</f>
        <v>29.604551711084412</v>
      </c>
      <c r="K38" s="4">
        <f>RANK(J38,'Universal Aggregate Worksheet'!AS7:AS67,0)</f>
        <v>27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35</v>
      </c>
      <c r="C39" s="12">
        <v>36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28.767959508720214</v>
      </c>
      <c r="K39" s="4">
        <f>RANK(J39,'Universal Aggregate Worksheet'!AT7:AT67,1)</f>
        <v>23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27</v>
      </c>
      <c r="C40" s="4">
        <v>29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0.83659220236419785</v>
      </c>
      <c r="K40" s="4">
        <f>RANK(J40,'Universal Aggregate Worksheet'!AU7:AU67,0)</f>
        <v>24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9.8092643051771122E-2</v>
      </c>
      <c r="G41" s="13">
        <f>C20/C10</f>
        <v>0.11148648648648649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0.11148648648648649</v>
      </c>
      <c r="G42" s="10">
        <f>B20/B10</f>
        <v>9.8092643051771122E-2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-1.3393843434715363E-2</v>
      </c>
      <c r="G43" s="10">
        <f>G41-G42</f>
        <v>1.3393843434715363E-2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604</v>
      </c>
      <c r="C44" s="4">
        <v>604</v>
      </c>
      <c r="D44" s="65" t="s">
        <v>34</v>
      </c>
      <c r="E44" s="12" t="s">
        <v>209</v>
      </c>
      <c r="F44" s="79">
        <f>B20/F9</f>
        <v>0.10027855153203342</v>
      </c>
      <c r="G44" s="79">
        <f>C20/F10</f>
        <v>0.10410094637223975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0.15454545454545454</v>
      </c>
      <c r="G45" s="79">
        <f>C21/C9</f>
        <v>0.15151515151515152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0.17827298050139276</v>
      </c>
      <c r="G48" s="32"/>
      <c r="H48" s="64"/>
      <c r="M48" s="65" t="s">
        <v>39</v>
      </c>
    </row>
    <row r="49" spans="1:13">
      <c r="A49" s="4" t="s">
        <v>52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29.577464788732392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32.183908045977013</v>
      </c>
      <c r="D49" s="65" t="s">
        <v>38</v>
      </c>
      <c r="E49" s="4" t="s">
        <v>152</v>
      </c>
      <c r="F49" s="10">
        <f>C15/F10</f>
        <v>0.12933753943217666</v>
      </c>
      <c r="G49" s="29"/>
      <c r="H49" s="64"/>
      <c r="M49" s="65" t="s">
        <v>38</v>
      </c>
    </row>
    <row r="50" spans="1:13">
      <c r="A50" s="4" t="s">
        <v>12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27.738927738927739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28.316326530612244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48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31.989247311827956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27.249357326478147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41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31.714285714285712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20.414201183431953</v>
      </c>
      <c r="D52" s="65" t="s">
        <v>43</v>
      </c>
      <c r="E52" s="4" t="s">
        <v>85</v>
      </c>
      <c r="F52" s="10">
        <f>B39/F11</f>
        <v>5.1775147928994084E-2</v>
      </c>
      <c r="G52" s="10">
        <f>C39/F11</f>
        <v>5.3254437869822487E-2</v>
      </c>
      <c r="H52" s="64"/>
      <c r="M52" s="65" t="s">
        <v>42</v>
      </c>
    </row>
    <row r="53" spans="1:13">
      <c r="A53" s="4" t="s">
        <v>29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23.160762942779293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27.868852459016392</v>
      </c>
      <c r="D53" s="65" t="s">
        <v>44</v>
      </c>
      <c r="E53" s="12" t="s">
        <v>211</v>
      </c>
      <c r="F53" s="79">
        <f>(C12-C9)/F10</f>
        <v>0.29022082018927448</v>
      </c>
      <c r="G53" s="79">
        <f>(B12-B9)/F9</f>
        <v>0.32311977715877438</v>
      </c>
      <c r="H53" s="64"/>
      <c r="M53" s="65" t="s">
        <v>43</v>
      </c>
    </row>
    <row r="54" spans="1:13">
      <c r="A54" s="4" t="s">
        <v>53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28.865979381443296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31.818181818181817</v>
      </c>
      <c r="D54" s="65" t="s">
        <v>45</v>
      </c>
      <c r="E54" s="12" t="s">
        <v>350</v>
      </c>
      <c r="F54" s="79">
        <f>B29/F10</f>
        <v>0.1892744479495268</v>
      </c>
      <c r="G54" s="79">
        <f>C29/F9</f>
        <v>0.16155988857938719</v>
      </c>
      <c r="H54" s="64"/>
      <c r="M54" s="65" t="s">
        <v>44</v>
      </c>
    </row>
    <row r="55" spans="1:13">
      <c r="A55" s="4" t="s">
        <v>51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27.167630057803464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27.197802197802197</v>
      </c>
      <c r="D55" s="65" t="s">
        <v>46</v>
      </c>
      <c r="E55" s="12" t="s">
        <v>351</v>
      </c>
      <c r="F55" s="79">
        <f>B28/F9</f>
        <v>0.35654596100278552</v>
      </c>
      <c r="G55" s="79">
        <f>C28/F10</f>
        <v>0.52050473186119872</v>
      </c>
      <c r="H55" s="64"/>
      <c r="M55" s="65" t="s">
        <v>45</v>
      </c>
    </row>
    <row r="56" spans="1:13">
      <c r="A56" s="4" t="s">
        <v>56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37.597911227154043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26.969696969696972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35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31.485587583148561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30.789473684210527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26.747720364741639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34.871794871794869</v>
      </c>
      <c r="D58" s="65" t="s">
        <v>191</v>
      </c>
      <c r="E58" s="12" t="s">
        <v>100</v>
      </c>
      <c r="F58" s="10">
        <f>B71</f>
        <v>29.604551711084412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28.767959508720214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0.83659220236419785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29.604551711084412</v>
      </c>
      <c r="C71" s="34">
        <f>AVERAGEIF(C49:C67,"&gt;0")</f>
        <v>28.767959508720214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26</v>
      </c>
    </row>
    <row r="2" spans="1:23">
      <c r="A2" t="s">
        <v>97</v>
      </c>
      <c r="B2" s="63">
        <v>2012</v>
      </c>
      <c r="D2" t="s">
        <v>207</v>
      </c>
    </row>
    <row r="3" spans="1:23">
      <c r="A3" t="s">
        <v>98</v>
      </c>
      <c r="B3" s="3" t="s">
        <v>120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Lafayette</v>
      </c>
      <c r="C7" s="75" t="s">
        <v>62</v>
      </c>
      <c r="D7" s="66" t="s">
        <v>193</v>
      </c>
      <c r="E7" s="7"/>
      <c r="F7" s="75" t="str">
        <f>B1</f>
        <v>Lafayette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65.100113335851901</v>
      </c>
      <c r="K8" s="4">
        <f>RANK(J8,'Universal Aggregate Worksheet'!I7:I67,0)</f>
        <v>39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91</v>
      </c>
      <c r="C9" s="4">
        <v>103</v>
      </c>
      <c r="D9" s="65" t="s">
        <v>1</v>
      </c>
      <c r="E9" s="4" t="s">
        <v>77</v>
      </c>
      <c r="F9" s="77">
        <f>B32+B33+C35</f>
        <v>343</v>
      </c>
      <c r="G9" s="27"/>
      <c r="H9" s="64"/>
      <c r="I9" s="12" t="s">
        <v>154</v>
      </c>
      <c r="J9" s="9">
        <f>F12</f>
        <v>31.099357763505857</v>
      </c>
      <c r="K9" s="4">
        <f>RANK(J9,'Universal Aggregate Worksheet'!F7:F67,0)</f>
        <v>46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317</v>
      </c>
      <c r="C10" s="4">
        <v>367</v>
      </c>
      <c r="D10" s="65" t="s">
        <v>2</v>
      </c>
      <c r="E10" s="4" t="s">
        <v>78</v>
      </c>
      <c r="F10" s="77">
        <f>C32+C33+B35</f>
        <v>375</v>
      </c>
      <c r="G10" s="27"/>
      <c r="H10" s="64"/>
      <c r="I10" s="12" t="s">
        <v>155</v>
      </c>
      <c r="J10" s="9">
        <f>F13</f>
        <v>34.000755572346051</v>
      </c>
      <c r="K10" s="4">
        <f>RANK(J10,'Universal Aggregate Worksheet'!G7:G67,1)</f>
        <v>38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0.28706624605678233</v>
      </c>
      <c r="C11" s="6">
        <f>C9/C10</f>
        <v>0.28065395095367845</v>
      </c>
      <c r="D11" s="65" t="s">
        <v>3</v>
      </c>
      <c r="E11" s="4" t="s">
        <v>79</v>
      </c>
      <c r="F11" s="77">
        <f>SUM(F9:F10)</f>
        <v>718</v>
      </c>
      <c r="G11" s="27"/>
      <c r="H11" s="64"/>
      <c r="I11" s="12" t="s">
        <v>203</v>
      </c>
      <c r="J11" s="9">
        <f>J9-J10</f>
        <v>-2.9013978088401942</v>
      </c>
      <c r="K11" s="4">
        <f>RANK(J11,'Universal Aggregate Worksheet'!H7:H67,0)</f>
        <v>51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191</v>
      </c>
      <c r="C12" s="4">
        <v>218</v>
      </c>
      <c r="D12" s="65" t="s">
        <v>4</v>
      </c>
      <c r="E12" s="4" t="s">
        <v>80</v>
      </c>
      <c r="F12" s="78">
        <f>F9/(B44/60)</f>
        <v>31.099357763505857</v>
      </c>
      <c r="G12" s="28"/>
      <c r="H12" s="64"/>
      <c r="I12" s="4" t="s">
        <v>128</v>
      </c>
      <c r="J12" s="10">
        <f>F24</f>
        <v>24.933960750871474</v>
      </c>
      <c r="K12" s="4">
        <f>RANK(J12,'Universal Aggregate Worksheet'!AB7:AB67,0)</f>
        <v>52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0.60252365930599372</v>
      </c>
      <c r="C13" s="6">
        <f>C12/C10</f>
        <v>0.59400544959128065</v>
      </c>
      <c r="D13" s="65" t="s">
        <v>5</v>
      </c>
      <c r="E13" s="4" t="s">
        <v>81</v>
      </c>
      <c r="F13" s="78">
        <f>F10/(B44/60)</f>
        <v>34.000755572346051</v>
      </c>
      <c r="G13" s="28"/>
      <c r="H13" s="64"/>
      <c r="I13" s="4" t="s">
        <v>131</v>
      </c>
      <c r="J13" s="10">
        <f>F25</f>
        <v>28.802116524503695</v>
      </c>
      <c r="K13" s="4">
        <f>RANK(J13,'Universal Aggregate Worksheet'!AD7:AD67,1)</f>
        <v>30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0.47643979057591623</v>
      </c>
      <c r="C14" s="6">
        <f>C9/C12</f>
        <v>0.47247706422018348</v>
      </c>
      <c r="D14" s="65" t="s">
        <v>6</v>
      </c>
      <c r="E14" s="4" t="s">
        <v>82</v>
      </c>
      <c r="F14" s="78">
        <f>F11/(B44/60)</f>
        <v>65.100113335851901</v>
      </c>
      <c r="G14" s="28"/>
      <c r="H14" s="64"/>
      <c r="I14" s="4" t="s">
        <v>133</v>
      </c>
      <c r="J14" s="10">
        <f>F26</f>
        <v>-3.8681557736322212</v>
      </c>
      <c r="K14" s="4">
        <f>RANK(J14,'Universal Aggregate Worksheet'!AF7:AF67,0)</f>
        <v>43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48</v>
      </c>
      <c r="C15" s="4">
        <v>65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0.92419825072886297</v>
      </c>
      <c r="K15" s="4">
        <f>RANK(J15,'Universal Aggregate Worksheet'!O7:O67,0)</f>
        <v>49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0.52747252747252749</v>
      </c>
      <c r="C16" s="6">
        <f>C15/C9</f>
        <v>0.6310679611650486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0.97866666666666668</v>
      </c>
      <c r="K16" s="4">
        <f>RANK(J16,'Universal Aggregate Worksheet'!T7:T67,1)</f>
        <v>20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43</v>
      </c>
      <c r="C17" s="8">
        <f>C9-C15</f>
        <v>38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0.29233438485804419</v>
      </c>
      <c r="K17" s="4">
        <f>RANK(J17,'Universal Aggregate Worksheet'!R7:R67,0)</f>
        <v>34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26.530612244897959</v>
      </c>
      <c r="G18" s="29"/>
      <c r="H18" s="64"/>
      <c r="I18" s="4" t="s">
        <v>166</v>
      </c>
      <c r="J18" s="6">
        <f>F36</f>
        <v>0.28838964577656673</v>
      </c>
      <c r="K18" s="4">
        <f>RANK(J18,'Universal Aggregate Worksheet'!W7:W67,1)</f>
        <v>26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27.466666666666669</v>
      </c>
      <c r="G19" s="29"/>
      <c r="H19" s="64"/>
      <c r="I19" s="4" t="s">
        <v>176</v>
      </c>
      <c r="J19" s="10">
        <f>F48</f>
        <v>0.13994169096209913</v>
      </c>
      <c r="K19" s="4">
        <f>RANK(J19,'Universal Aggregate Worksheet'!Y7:Y67,0)</f>
        <v>49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36</v>
      </c>
      <c r="C20" s="4">
        <v>35</v>
      </c>
      <c r="D20" s="65" t="s">
        <v>12</v>
      </c>
      <c r="E20" s="4" t="s">
        <v>115</v>
      </c>
      <c r="F20" s="10">
        <f>F18-F19</f>
        <v>-0.93605442176870923</v>
      </c>
      <c r="G20" s="29"/>
      <c r="H20" s="64"/>
      <c r="I20" s="4" t="s">
        <v>177</v>
      </c>
      <c r="J20" s="10">
        <f>F49</f>
        <v>0.17333333333333334</v>
      </c>
      <c r="K20" s="4">
        <f>RANK(J20,'Universal Aggregate Worksheet'!Z7:Z67,1)</f>
        <v>35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10</v>
      </c>
      <c r="C21" s="4">
        <v>17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0.44155844155844154</v>
      </c>
      <c r="K21" s="4">
        <f>RANK(J21,'Universal Aggregate Worksheet'!J7:J67,0)</f>
        <v>47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0.27777777777777779</v>
      </c>
      <c r="C22" s="23">
        <f>C21/C20</f>
        <v>0.48571428571428571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0.77073170731707319</v>
      </c>
      <c r="K22" s="4">
        <f>RANK(J22,'Universal Aggregate Worksheet'!K7:K67,0)</f>
        <v>56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0.81909547738693467</v>
      </c>
      <c r="K23" s="4">
        <f>RANK(J23,'Universal Aggregate Worksheet'!L7:L67,1)</f>
        <v>21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24.933960750871474</v>
      </c>
      <c r="G24" s="7"/>
      <c r="H24" s="64"/>
      <c r="I24" s="4" t="s">
        <v>198</v>
      </c>
      <c r="J24" s="6">
        <f>B22</f>
        <v>0.27777777777777779</v>
      </c>
      <c r="K24" s="4">
        <f>RANK(J24,'Universal Aggregate Worksheet'!AG7:AG67,0)</f>
        <v>47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28.802116524503695</v>
      </c>
      <c r="G25" s="7"/>
      <c r="H25" s="64"/>
      <c r="I25" s="12" t="s">
        <v>199</v>
      </c>
      <c r="J25" s="6">
        <f>C22</f>
        <v>0.48571428571428571</v>
      </c>
      <c r="K25" s="4">
        <f>RANK(J25,'Universal Aggregate Worksheet'!AH7:AH67,1)</f>
        <v>56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-3.8681557736322212</v>
      </c>
      <c r="G26" s="7"/>
      <c r="H26" s="64"/>
      <c r="I26" s="12" t="s">
        <v>212</v>
      </c>
      <c r="J26" s="10">
        <f>F41</f>
        <v>0.11356466876971609</v>
      </c>
      <c r="K26" s="4">
        <f>RANK(J26,'Universal Aggregate Worksheet'!AM7:AM67,0)</f>
        <v>21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259</v>
      </c>
      <c r="C27" s="4">
        <v>320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9.5367847411444148E-2</v>
      </c>
      <c r="K27" s="4">
        <f>RANK(J27,'Universal Aggregate Worksheet'!AN7:AN67,1)</f>
        <v>20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187</v>
      </c>
      <c r="C28" s="12">
        <v>190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0.10495626822157435</v>
      </c>
      <c r="K28" s="4">
        <f>RANK(J28,'Universal Aggregate Worksheet'!AI7:AI67,0)</f>
        <v>28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81</v>
      </c>
      <c r="C29" s="12">
        <v>77</v>
      </c>
      <c r="D29" s="65" t="s">
        <v>21</v>
      </c>
      <c r="E29" s="4" t="s">
        <v>141</v>
      </c>
      <c r="F29" s="10">
        <f>B10/F9</f>
        <v>0.92419825072886297</v>
      </c>
      <c r="G29" s="29"/>
      <c r="H29" s="64"/>
      <c r="I29" s="12" t="s">
        <v>215</v>
      </c>
      <c r="J29" s="80">
        <f>G44</f>
        <v>9.3333333333333338E-2</v>
      </c>
      <c r="K29" s="4">
        <f>RANK(J29,'Universal Aggregate Worksheet'!AJ7:AJ67,1)</f>
        <v>17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0.97866666666666668</v>
      </c>
      <c r="G30" s="7"/>
      <c r="H30" s="64"/>
      <c r="I30" s="12" t="s">
        <v>216</v>
      </c>
      <c r="J30" s="80">
        <f>F45</f>
        <v>0.10989010989010989</v>
      </c>
      <c r="K30" s="4">
        <f>RANK(J30,'Universal Aggregate Worksheet'!AK7:AK67,0)</f>
        <v>42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-5.4468415937803716E-2</v>
      </c>
      <c r="G31" s="29"/>
      <c r="H31" s="64"/>
      <c r="I31" s="12" t="s">
        <v>217</v>
      </c>
      <c r="J31" s="80">
        <f>G45</f>
        <v>0.1650485436893204</v>
      </c>
      <c r="K31" s="4">
        <f>RANK(J31,'Universal Aggregate Worksheet'!AL7:AL67,1)</f>
        <v>52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102</v>
      </c>
      <c r="C32" s="94">
        <v>129</v>
      </c>
      <c r="D32" s="65" t="s">
        <v>24</v>
      </c>
      <c r="E32" s="4" t="s">
        <v>143</v>
      </c>
      <c r="F32" s="10">
        <f>B12/F9</f>
        <v>0.5568513119533528</v>
      </c>
      <c r="G32" s="29"/>
      <c r="H32" s="64"/>
      <c r="I32" s="12" t="s">
        <v>219</v>
      </c>
      <c r="J32" s="10">
        <f>F52</f>
        <v>5.4317548746518104E-2</v>
      </c>
      <c r="K32" s="4">
        <f>RANK(J32,'Universal Aggregate Worksheet'!AO7:AO67,1)</f>
        <v>25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205</v>
      </c>
      <c r="C33" s="12">
        <v>199</v>
      </c>
      <c r="D33" s="65" t="s">
        <v>25</v>
      </c>
      <c r="E33" s="12" t="s">
        <v>144</v>
      </c>
      <c r="F33" s="10">
        <f>C12/F10</f>
        <v>0.58133333333333337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5.2924791086350974E-2</v>
      </c>
      <c r="K33" s="4">
        <f>RANK(J33,'Universal Aggregate Worksheet'!AP7:AP67,0)</f>
        <v>41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158</v>
      </c>
      <c r="C34" s="94">
        <v>163</v>
      </c>
      <c r="D34" s="65" t="s">
        <v>26</v>
      </c>
      <c r="E34" s="12" t="s">
        <v>87</v>
      </c>
      <c r="F34" s="13">
        <f>F32-F33</f>
        <v>-2.4482021379980567E-2</v>
      </c>
      <c r="G34" s="29"/>
      <c r="H34" s="64"/>
      <c r="I34" s="12" t="s">
        <v>220</v>
      </c>
      <c r="J34" s="80">
        <f>F53</f>
        <v>0.30666666666666664</v>
      </c>
      <c r="K34" s="4">
        <f>RANK(J34,'Universal Aggregate Worksheet'!AQ7:AQ67,0)</f>
        <v>34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47</v>
      </c>
      <c r="C35" s="94">
        <f>C33-C34</f>
        <v>36</v>
      </c>
      <c r="D35" s="65" t="s">
        <v>27</v>
      </c>
      <c r="E35" s="12" t="s">
        <v>145</v>
      </c>
      <c r="F35" s="6">
        <f>((0.167*B21)+(B9)+(0.83*B23))/B10</f>
        <v>0.29233438485804419</v>
      </c>
      <c r="G35" s="30"/>
      <c r="H35" s="64"/>
      <c r="I35" s="12" t="s">
        <v>221</v>
      </c>
      <c r="J35" s="80">
        <f>G53</f>
        <v>0.29154518950437319</v>
      </c>
      <c r="K35" s="4">
        <f>RANK(J35,'Universal Aggregate Worksheet'!AR7:AR67,1)</f>
        <v>22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0.77073170731707319</v>
      </c>
      <c r="C36" s="6">
        <f>C34/(C34+C35)</f>
        <v>0.81909547738693467</v>
      </c>
      <c r="D36" s="65" t="s">
        <v>28</v>
      </c>
      <c r="E36" s="12" t="s">
        <v>146</v>
      </c>
      <c r="F36" s="6">
        <f>((0.167*C21)+(C9)+(0.83*C23))/C10</f>
        <v>0.28838964577656673</v>
      </c>
      <c r="G36" s="7"/>
      <c r="H36" s="64"/>
      <c r="I36" s="12" t="s">
        <v>352</v>
      </c>
      <c r="J36" s="80">
        <f>F54</f>
        <v>0.216</v>
      </c>
      <c r="K36" s="4">
        <f>RANK(J36,'Universal Aggregate Worksheet'!N7:N67,1)</f>
        <v>32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0.48518324607329844</v>
      </c>
      <c r="G37" s="30"/>
      <c r="H37" s="64"/>
      <c r="I37" s="12" t="s">
        <v>353</v>
      </c>
      <c r="J37" s="80">
        <f>F55</f>
        <v>0.54518950437317781</v>
      </c>
      <c r="K37" s="4">
        <f>RANK(J37,'Universal Aggregate Worksheet'!M7:M67,1)</f>
        <v>51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0.48549999999999999</v>
      </c>
      <c r="G38" s="30"/>
      <c r="H38" s="64"/>
      <c r="I38" s="12" t="s">
        <v>200</v>
      </c>
      <c r="J38" s="10">
        <f>B71</f>
        <v>27.988695235137701</v>
      </c>
      <c r="K38" s="4">
        <f>RANK(J38,'Universal Aggregate Worksheet'!AS7:AS67,0)</f>
        <v>54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39</v>
      </c>
      <c r="C39" s="12">
        <v>38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31.313736838620628</v>
      </c>
      <c r="K39" s="4">
        <f>RANK(J39,'Universal Aggregate Worksheet'!AT7:AT67,1)</f>
        <v>57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34.5</v>
      </c>
      <c r="C40" s="4">
        <v>34.5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-3.3250416034829264</v>
      </c>
      <c r="K40" s="4">
        <f>RANK(J40,'Universal Aggregate Worksheet'!AU7:AU67,0)</f>
        <v>57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0.11356466876971609</v>
      </c>
      <c r="G41" s="13">
        <f>C20/C10</f>
        <v>9.5367847411444148E-2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9.5367847411444148E-2</v>
      </c>
      <c r="G42" s="10">
        <f>B20/B10</f>
        <v>0.11356466876971609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1.8196821358271942E-2</v>
      </c>
      <c r="G43" s="10">
        <f>G41-G42</f>
        <v>-1.8196821358271942E-2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661.75</v>
      </c>
      <c r="C44" s="4">
        <v>661.75</v>
      </c>
      <c r="D44" s="65" t="s">
        <v>34</v>
      </c>
      <c r="E44" s="12" t="s">
        <v>209</v>
      </c>
      <c r="F44" s="79">
        <f>B20/F9</f>
        <v>0.10495626822157435</v>
      </c>
      <c r="G44" s="79">
        <f>C20/F10</f>
        <v>9.3333333333333338E-2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0.10989010989010989</v>
      </c>
      <c r="G45" s="79">
        <f>C21/C9</f>
        <v>0.1650485436893204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0.13994169096209913</v>
      </c>
      <c r="G48" s="32"/>
      <c r="H48" s="64"/>
      <c r="M48" s="65" t="s">
        <v>39</v>
      </c>
    </row>
    <row r="49" spans="1:13">
      <c r="A49" s="4" t="s">
        <v>42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23.48993288590604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29.936305732484076</v>
      </c>
      <c r="D49" s="65" t="s">
        <v>38</v>
      </c>
      <c r="E49" s="4" t="s">
        <v>152</v>
      </c>
      <c r="F49" s="10">
        <f>C15/F10</f>
        <v>0.17333333333333334</v>
      </c>
      <c r="G49" s="29"/>
      <c r="H49" s="64"/>
      <c r="M49" s="65" t="s">
        <v>38</v>
      </c>
    </row>
    <row r="50" spans="1:13">
      <c r="A50" s="4" t="s">
        <v>4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28.783382789317507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33.61581920903955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58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21.53846153846154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42.482100238663485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45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26.702997275204361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33.521126760563376</v>
      </c>
      <c r="D52" s="65" t="s">
        <v>43</v>
      </c>
      <c r="E52" s="4" t="s">
        <v>85</v>
      </c>
      <c r="F52" s="10">
        <f>B39/F11</f>
        <v>5.4317548746518104E-2</v>
      </c>
      <c r="G52" s="10">
        <f>C39/F11</f>
        <v>5.2924791086350974E-2</v>
      </c>
      <c r="H52" s="64"/>
      <c r="M52" s="65" t="s">
        <v>42</v>
      </c>
    </row>
    <row r="53" spans="1:13">
      <c r="A53" s="4" t="s">
        <v>34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30.54662379421222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28.402366863905325</v>
      </c>
      <c r="D53" s="65" t="s">
        <v>44</v>
      </c>
      <c r="E53" s="12" t="s">
        <v>211</v>
      </c>
      <c r="F53" s="79">
        <f>(C12-C9)/F10</f>
        <v>0.30666666666666664</v>
      </c>
      <c r="G53" s="79">
        <f>(B12-B9)/F9</f>
        <v>0.29154518950437319</v>
      </c>
      <c r="H53" s="64"/>
      <c r="M53" s="65" t="s">
        <v>43</v>
      </c>
    </row>
    <row r="54" spans="1:13">
      <c r="A54" s="4" t="s">
        <v>17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31.72043010752688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30.153846153846153</v>
      </c>
      <c r="D54" s="65" t="s">
        <v>45</v>
      </c>
      <c r="E54" s="12" t="s">
        <v>350</v>
      </c>
      <c r="F54" s="79">
        <f>B29/F10</f>
        <v>0.216</v>
      </c>
      <c r="G54" s="79">
        <f>C29/F9</f>
        <v>0.22448979591836735</v>
      </c>
      <c r="H54" s="64"/>
      <c r="M54" s="65" t="s">
        <v>44</v>
      </c>
    </row>
    <row r="55" spans="1:13">
      <c r="A55" s="4" t="s">
        <v>7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34.080717488789233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25.866050808314089</v>
      </c>
      <c r="D55" s="65" t="s">
        <v>46</v>
      </c>
      <c r="E55" s="12" t="s">
        <v>351</v>
      </c>
      <c r="F55" s="79">
        <f>B28/F9</f>
        <v>0.54518950437317781</v>
      </c>
      <c r="G55" s="79">
        <f>C28/F10</f>
        <v>0.50666666666666671</v>
      </c>
      <c r="H55" s="64"/>
      <c r="M55" s="65" t="s">
        <v>45</v>
      </c>
    </row>
    <row r="56" spans="1:13">
      <c r="A56" s="4" t="s">
        <v>2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29.562982005141386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26.493506493506491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18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25.543478260869566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28.337874659400548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30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29.096989966555181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29.712460063897762</v>
      </c>
      <c r="D58" s="65" t="s">
        <v>191</v>
      </c>
      <c r="E58" s="12" t="s">
        <v>100</v>
      </c>
      <c r="F58" s="10">
        <f>B71</f>
        <v>27.988695235137701</v>
      </c>
      <c r="G58" s="7"/>
      <c r="H58" s="64"/>
      <c r="M58" s="65" t="s">
        <v>192</v>
      </c>
    </row>
    <row r="59" spans="1:13">
      <c r="A59" s="4" t="s">
        <v>23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26.809651474530831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35.929648241206031</v>
      </c>
      <c r="D59" s="65" t="s">
        <v>49</v>
      </c>
      <c r="E59" s="12" t="s">
        <v>101</v>
      </c>
      <c r="F59" s="10">
        <f>C71</f>
        <v>31.313736838620628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-3.3250416034829264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27.988695235137701</v>
      </c>
      <c r="C71" s="34">
        <f>AVERAGEIF(C49:C67,"&gt;0")</f>
        <v>31.313736838620628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27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Lehigh</v>
      </c>
      <c r="C7" s="75" t="s">
        <v>62</v>
      </c>
      <c r="D7" s="66" t="s">
        <v>193</v>
      </c>
      <c r="E7" s="7"/>
      <c r="F7" s="75" t="str">
        <f>B1</f>
        <v>Lehigh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60.249307479224377</v>
      </c>
      <c r="K8" s="4">
        <f>RANK(J8,'Universal Aggregate Worksheet'!I7:I67,0)</f>
        <v>54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114</v>
      </c>
      <c r="C9" s="4">
        <v>71</v>
      </c>
      <c r="D9" s="65" t="s">
        <v>1</v>
      </c>
      <c r="E9" s="4" t="s">
        <v>77</v>
      </c>
      <c r="F9" s="77">
        <f>B32+B33+C35</f>
        <v>371</v>
      </c>
      <c r="G9" s="27"/>
      <c r="H9" s="64"/>
      <c r="I9" s="12" t="s">
        <v>154</v>
      </c>
      <c r="J9" s="9">
        <f>F12</f>
        <v>30.831024930747922</v>
      </c>
      <c r="K9" s="4">
        <f>RANK(J9,'Universal Aggregate Worksheet'!F7:F67,0)</f>
        <v>49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417</v>
      </c>
      <c r="C10" s="4">
        <v>326</v>
      </c>
      <c r="D10" s="65" t="s">
        <v>2</v>
      </c>
      <c r="E10" s="4" t="s">
        <v>78</v>
      </c>
      <c r="F10" s="77">
        <f>C32+C33+B35</f>
        <v>354</v>
      </c>
      <c r="G10" s="27"/>
      <c r="H10" s="64"/>
      <c r="I10" s="12" t="s">
        <v>155</v>
      </c>
      <c r="J10" s="9">
        <f>F13</f>
        <v>29.418282548476455</v>
      </c>
      <c r="K10" s="4">
        <f>RANK(J10,'Universal Aggregate Worksheet'!G7:G67,1)</f>
        <v>7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0.2733812949640288</v>
      </c>
      <c r="C11" s="6">
        <f>C9/C10</f>
        <v>0.21779141104294478</v>
      </c>
      <c r="D11" s="65" t="s">
        <v>3</v>
      </c>
      <c r="E11" s="4" t="s">
        <v>79</v>
      </c>
      <c r="F11" s="77">
        <f>SUM(F9:F10)</f>
        <v>725</v>
      </c>
      <c r="G11" s="27"/>
      <c r="H11" s="64"/>
      <c r="I11" s="12" t="s">
        <v>203</v>
      </c>
      <c r="J11" s="9">
        <f>J9-J10</f>
        <v>1.4127423822714675</v>
      </c>
      <c r="K11" s="4">
        <f>RANK(J11,'Universal Aggregate Worksheet'!H7:H67,0)</f>
        <v>17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249</v>
      </c>
      <c r="C12" s="4">
        <v>185</v>
      </c>
      <c r="D12" s="65" t="s">
        <v>4</v>
      </c>
      <c r="E12" s="4" t="s">
        <v>80</v>
      </c>
      <c r="F12" s="78">
        <f>F9/(B44/60)</f>
        <v>30.831024930747922</v>
      </c>
      <c r="G12" s="28"/>
      <c r="H12" s="64"/>
      <c r="I12" s="4" t="s">
        <v>128</v>
      </c>
      <c r="J12" s="10">
        <f>F24</f>
        <v>30.103128177956393</v>
      </c>
      <c r="K12" s="4">
        <f>RANK(J12,'Universal Aggregate Worksheet'!AB7:AB67,0)</f>
        <v>29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0.59712230215827333</v>
      </c>
      <c r="C13" s="6">
        <f>C12/C10</f>
        <v>0.56748466257668717</v>
      </c>
      <c r="D13" s="65" t="s">
        <v>5</v>
      </c>
      <c r="E13" s="4" t="s">
        <v>81</v>
      </c>
      <c r="F13" s="78">
        <f>F10/(B44/60)</f>
        <v>29.418282548476455</v>
      </c>
      <c r="G13" s="28"/>
      <c r="H13" s="64"/>
      <c r="I13" s="4" t="s">
        <v>131</v>
      </c>
      <c r="J13" s="10">
        <f>F25</f>
        <v>21.204708396900315</v>
      </c>
      <c r="K13" s="4">
        <f>RANK(J13,'Universal Aggregate Worksheet'!AD7:AD67,1)</f>
        <v>4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0.45783132530120479</v>
      </c>
      <c r="C14" s="6">
        <f>C9/C12</f>
        <v>0.38378378378378381</v>
      </c>
      <c r="D14" s="65" t="s">
        <v>6</v>
      </c>
      <c r="E14" s="4" t="s">
        <v>82</v>
      </c>
      <c r="F14" s="78">
        <f>F11/(B44/60)</f>
        <v>60.249307479224377</v>
      </c>
      <c r="G14" s="28"/>
      <c r="H14" s="64"/>
      <c r="I14" s="4" t="s">
        <v>133</v>
      </c>
      <c r="J14" s="10">
        <f>F26</f>
        <v>8.8984197810560772</v>
      </c>
      <c r="K14" s="4">
        <f>RANK(J14,'Universal Aggregate Worksheet'!AF7:AF67,0)</f>
        <v>10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56</v>
      </c>
      <c r="C15" s="4">
        <v>45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1.1239892183288409</v>
      </c>
      <c r="K15" s="4">
        <f>RANK(J15,'Universal Aggregate Worksheet'!O7:O67,0)</f>
        <v>9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0.49122807017543857</v>
      </c>
      <c r="C16" s="6">
        <f>C15/C9</f>
        <v>0.63380281690140849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0.92090395480225984</v>
      </c>
      <c r="K16" s="4">
        <f>RANK(J16,'Universal Aggregate Worksheet'!T7:T67,1)</f>
        <v>12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58</v>
      </c>
      <c r="C17" s="8">
        <f>C9-C15</f>
        <v>26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0.28179136690647483</v>
      </c>
      <c r="K17" s="4">
        <f>RANK(J17,'Universal Aggregate Worksheet'!R7:R67,0)</f>
        <v>42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30.727762803234505</v>
      </c>
      <c r="G18" s="29"/>
      <c r="H18" s="64"/>
      <c r="I18" s="4" t="s">
        <v>166</v>
      </c>
      <c r="J18" s="6">
        <f>F36</f>
        <v>0.22597239263803681</v>
      </c>
      <c r="K18" s="4">
        <f>RANK(J18,'Universal Aggregate Worksheet'!W7:W67,1)</f>
        <v>3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20.056497175141246</v>
      </c>
      <c r="G19" s="29"/>
      <c r="H19" s="64"/>
      <c r="I19" s="4" t="s">
        <v>176</v>
      </c>
      <c r="J19" s="10">
        <f>F48</f>
        <v>0.15094339622641509</v>
      </c>
      <c r="K19" s="4">
        <f>RANK(J19,'Universal Aggregate Worksheet'!Y7:Y67,0)</f>
        <v>42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35</v>
      </c>
      <c r="C20" s="4">
        <v>34</v>
      </c>
      <c r="D20" s="65" t="s">
        <v>12</v>
      </c>
      <c r="E20" s="4" t="s">
        <v>115</v>
      </c>
      <c r="F20" s="10">
        <f>F18-F19</f>
        <v>10.671265628093259</v>
      </c>
      <c r="G20" s="29"/>
      <c r="H20" s="64"/>
      <c r="I20" s="4" t="s">
        <v>177</v>
      </c>
      <c r="J20" s="10">
        <f>F49</f>
        <v>0.1271186440677966</v>
      </c>
      <c r="K20" s="4">
        <f>RANK(J20,'Universal Aggregate Worksheet'!Z7:Z67,1)</f>
        <v>6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21</v>
      </c>
      <c r="C21" s="4">
        <v>11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0.4933920704845815</v>
      </c>
      <c r="K21" s="4">
        <f>RANK(J21,'Universal Aggregate Worksheet'!J7:J67,0)</f>
        <v>35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0.6</v>
      </c>
      <c r="C22" s="23">
        <f>C21/C20</f>
        <v>0.3235294117647059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0.85321100917431192</v>
      </c>
      <c r="K22" s="4">
        <f>RANK(J22,'Universal Aggregate Worksheet'!K7:K67,0)</f>
        <v>19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1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0.80193236714975846</v>
      </c>
      <c r="K23" s="4">
        <f>RANK(J23,'Universal Aggregate Worksheet'!L7:L67,1)</f>
        <v>13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2.8571428571428571E-2</v>
      </c>
      <c r="D24" s="65" t="s">
        <v>16</v>
      </c>
      <c r="E24" s="12" t="s">
        <v>117</v>
      </c>
      <c r="F24" s="10">
        <f>(F18*'Efficiency Adjustment'!B66)/C71</f>
        <v>30.103128177956393</v>
      </c>
      <c r="G24" s="7"/>
      <c r="H24" s="64"/>
      <c r="I24" s="4" t="s">
        <v>198</v>
      </c>
      <c r="J24" s="6">
        <f>B22</f>
        <v>0.6</v>
      </c>
      <c r="K24" s="4">
        <f>RANK(J24,'Universal Aggregate Worksheet'!AG7:AG67,0)</f>
        <v>1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21.204708396900315</v>
      </c>
      <c r="G25" s="7"/>
      <c r="H25" s="64"/>
      <c r="I25" s="12" t="s">
        <v>199</v>
      </c>
      <c r="J25" s="6">
        <f>C22</f>
        <v>0.3235294117647059</v>
      </c>
      <c r="K25" s="4">
        <f>RANK(J25,'Universal Aggregate Worksheet'!AH7:AH67,1)</f>
        <v>25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8.8984197810560772</v>
      </c>
      <c r="G26" s="7"/>
      <c r="H26" s="64"/>
      <c r="I26" s="12" t="s">
        <v>212</v>
      </c>
      <c r="J26" s="10">
        <f>F41</f>
        <v>8.3932853717026384E-2</v>
      </c>
      <c r="K26" s="4">
        <f>RANK(J26,'Universal Aggregate Worksheet'!AM7:AM67,0)</f>
        <v>51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341</v>
      </c>
      <c r="C27" s="4">
        <v>279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0.10429447852760736</v>
      </c>
      <c r="K27" s="4">
        <f>RANK(J27,'Universal Aggregate Worksheet'!AN7:AN67,1)</f>
        <v>33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152</v>
      </c>
      <c r="C28" s="12">
        <v>186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9.4339622641509441E-2</v>
      </c>
      <c r="K28" s="4">
        <f>RANK(J28,'Universal Aggregate Worksheet'!AI7:AI67,0)</f>
        <v>46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103</v>
      </c>
      <c r="C29" s="12">
        <v>91</v>
      </c>
      <c r="D29" s="65" t="s">
        <v>21</v>
      </c>
      <c r="E29" s="4" t="s">
        <v>141</v>
      </c>
      <c r="F29" s="10">
        <f>B10/F9</f>
        <v>1.1239892183288409</v>
      </c>
      <c r="G29" s="29"/>
      <c r="H29" s="64"/>
      <c r="I29" s="12" t="s">
        <v>215</v>
      </c>
      <c r="J29" s="80">
        <f>G44</f>
        <v>9.6045197740112997E-2</v>
      </c>
      <c r="K29" s="4">
        <f>RANK(J29,'Universal Aggregate Worksheet'!AJ7:AJ67,1)</f>
        <v>21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0.92090395480225984</v>
      </c>
      <c r="G30" s="7"/>
      <c r="H30" s="64"/>
      <c r="I30" s="12" t="s">
        <v>216</v>
      </c>
      <c r="J30" s="80">
        <f>F45</f>
        <v>0.18421052631578946</v>
      </c>
      <c r="K30" s="4">
        <f>RANK(J30,'Universal Aggregate Worksheet'!AK7:AK67,0)</f>
        <v>9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0.20308526352658107</v>
      </c>
      <c r="G31" s="29"/>
      <c r="H31" s="64"/>
      <c r="I31" s="12" t="s">
        <v>217</v>
      </c>
      <c r="J31" s="80">
        <f>G45</f>
        <v>0.15492957746478872</v>
      </c>
      <c r="K31" s="4">
        <f>RANK(J31,'Universal Aggregate Worksheet'!AL7:AL67,1)</f>
        <v>49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112</v>
      </c>
      <c r="C32" s="94">
        <v>115</v>
      </c>
      <c r="D32" s="65" t="s">
        <v>24</v>
      </c>
      <c r="E32" s="4" t="s">
        <v>143</v>
      </c>
      <c r="F32" s="10">
        <f>B12/F9</f>
        <v>0.67115902964959573</v>
      </c>
      <c r="G32" s="29"/>
      <c r="H32" s="64"/>
      <c r="I32" s="12" t="s">
        <v>219</v>
      </c>
      <c r="J32" s="10">
        <f>F52</f>
        <v>5.5172413793103448E-2</v>
      </c>
      <c r="K32" s="4">
        <f>RANK(J32,'Universal Aggregate Worksheet'!AO7:AO67,1)</f>
        <v>28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218</v>
      </c>
      <c r="C33" s="12">
        <v>207</v>
      </c>
      <c r="D33" s="65" t="s">
        <v>25</v>
      </c>
      <c r="E33" s="12" t="s">
        <v>144</v>
      </c>
      <c r="F33" s="10">
        <f>C12/F10</f>
        <v>0.52259887005649719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5.5172413793103448E-2</v>
      </c>
      <c r="K33" s="4">
        <f>RANK(J33,'Universal Aggregate Worksheet'!AP7:AP67,0)</f>
        <v>30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186</v>
      </c>
      <c r="C34" s="94">
        <v>166</v>
      </c>
      <c r="D34" s="65" t="s">
        <v>26</v>
      </c>
      <c r="E34" s="12" t="s">
        <v>87</v>
      </c>
      <c r="F34" s="13">
        <f>F32-F33</f>
        <v>0.14856015959309854</v>
      </c>
      <c r="G34" s="29"/>
      <c r="H34" s="64"/>
      <c r="I34" s="12" t="s">
        <v>220</v>
      </c>
      <c r="J34" s="80">
        <f>F53</f>
        <v>0.32203389830508472</v>
      </c>
      <c r="K34" s="4">
        <f>RANK(J34,'Universal Aggregate Worksheet'!AQ7:AQ67,0)</f>
        <v>24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32</v>
      </c>
      <c r="C35" s="94">
        <f>C33-C34</f>
        <v>41</v>
      </c>
      <c r="D35" s="65" t="s">
        <v>27</v>
      </c>
      <c r="E35" s="12" t="s">
        <v>145</v>
      </c>
      <c r="F35" s="6">
        <f>((0.167*B21)+(B9)+(0.83*B23))/B10</f>
        <v>0.28179136690647483</v>
      </c>
      <c r="G35" s="30"/>
      <c r="H35" s="64"/>
      <c r="I35" s="12" t="s">
        <v>221</v>
      </c>
      <c r="J35" s="80">
        <f>G53</f>
        <v>0.36388140161725069</v>
      </c>
      <c r="K35" s="4">
        <f>RANK(J35,'Universal Aggregate Worksheet'!AR7:AR67,1)</f>
        <v>55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0.85321100917431192</v>
      </c>
      <c r="C36" s="6">
        <f>C34/(C34+C35)</f>
        <v>0.80193236714975846</v>
      </c>
      <c r="D36" s="65" t="s">
        <v>28</v>
      </c>
      <c r="E36" s="12" t="s">
        <v>146</v>
      </c>
      <c r="F36" s="6">
        <f>((0.167*C21)+(C9)+(0.83*C23))/C10</f>
        <v>0.22597239263803681</v>
      </c>
      <c r="G36" s="7"/>
      <c r="H36" s="64"/>
      <c r="I36" s="12" t="s">
        <v>352</v>
      </c>
      <c r="J36" s="80">
        <f>F54</f>
        <v>0.29096045197740111</v>
      </c>
      <c r="K36" s="4">
        <f>RANK(J36,'Universal Aggregate Worksheet'!N7:N67,1)</f>
        <v>59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0.47191566265060242</v>
      </c>
      <c r="G37" s="30"/>
      <c r="H37" s="64"/>
      <c r="I37" s="12" t="s">
        <v>353</v>
      </c>
      <c r="J37" s="80">
        <f>F55</f>
        <v>0.40970350404312667</v>
      </c>
      <c r="K37" s="4">
        <f>RANK(J37,'Universal Aggregate Worksheet'!M7:M67,1)</f>
        <v>8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0.3982</v>
      </c>
      <c r="G38" s="30"/>
      <c r="H38" s="64"/>
      <c r="I38" s="12" t="s">
        <v>200</v>
      </c>
      <c r="J38" s="10">
        <f>B71</f>
        <v>27.760282507205776</v>
      </c>
      <c r="K38" s="4">
        <f>RANK(J38,'Universal Aggregate Worksheet'!AS7:AS67,0)</f>
        <v>56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40</v>
      </c>
      <c r="C39" s="12">
        <v>40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30.039881183301798</v>
      </c>
      <c r="K39" s="4">
        <f>RANK(J39,'Universal Aggregate Worksheet'!AT7:AT67,1)</f>
        <v>41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34</v>
      </c>
      <c r="C40" s="4">
        <v>36.5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-2.2795986760960218</v>
      </c>
      <c r="K40" s="4">
        <f>RANK(J40,'Universal Aggregate Worksheet'!AU7:AU67,0)</f>
        <v>52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8.3932853717026384E-2</v>
      </c>
      <c r="G41" s="13">
        <f>C20/C10</f>
        <v>0.10429447852760736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0.10429447852760736</v>
      </c>
      <c r="G42" s="10">
        <f>B20/B10</f>
        <v>8.3932853717026384E-2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12</v>
      </c>
      <c r="C43" s="4">
        <v>12</v>
      </c>
      <c r="D43" s="65" t="s">
        <v>190</v>
      </c>
      <c r="E43" s="12" t="s">
        <v>208</v>
      </c>
      <c r="F43" s="10">
        <f>F41-F42</f>
        <v>-2.0361624810580972E-2</v>
      </c>
      <c r="G43" s="10">
        <f>G41-G42</f>
        <v>2.0361624810580972E-2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722</v>
      </c>
      <c r="C44" s="4">
        <v>722</v>
      </c>
      <c r="D44" s="65" t="s">
        <v>34</v>
      </c>
      <c r="E44" s="12" t="s">
        <v>209</v>
      </c>
      <c r="F44" s="79">
        <f>B20/F9</f>
        <v>9.4339622641509441E-2</v>
      </c>
      <c r="G44" s="79">
        <f>C20/F10</f>
        <v>9.6045197740112997E-2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0.18421052631578946</v>
      </c>
      <c r="G45" s="79">
        <f>C21/C9</f>
        <v>0.15492957746478872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0.15094339622641509</v>
      </c>
      <c r="G48" s="32"/>
      <c r="H48" s="64"/>
      <c r="M48" s="65" t="s">
        <v>39</v>
      </c>
    </row>
    <row r="49" spans="1:13">
      <c r="A49" s="4" t="s">
        <v>191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21.223021582733814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29.29936305732484</v>
      </c>
      <c r="D49" s="65" t="s">
        <v>38</v>
      </c>
      <c r="E49" s="4" t="s">
        <v>152</v>
      </c>
      <c r="F49" s="10">
        <f>C15/F10</f>
        <v>0.1271186440677966</v>
      </c>
      <c r="G49" s="29"/>
      <c r="H49" s="64"/>
      <c r="M49" s="65" t="s">
        <v>38</v>
      </c>
    </row>
    <row r="50" spans="1:13">
      <c r="A50" s="4" t="s">
        <v>55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32.446808510638299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31.818181818181817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29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23.160762942779293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27.868852459016392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38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25.384615384615383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31.615120274914087</v>
      </c>
      <c r="D52" s="65" t="s">
        <v>43</v>
      </c>
      <c r="E52" s="4" t="s">
        <v>85</v>
      </c>
      <c r="F52" s="10">
        <f>B39/F11</f>
        <v>5.5172413793103448E-2</v>
      </c>
      <c r="G52" s="10">
        <f>C39/F11</f>
        <v>5.5172413793103448E-2</v>
      </c>
      <c r="H52" s="64"/>
      <c r="M52" s="65" t="s">
        <v>42</v>
      </c>
    </row>
    <row r="53" spans="1:13">
      <c r="A53" s="4" t="s">
        <v>35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31.485587583148561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30.789473684210527</v>
      </c>
      <c r="D53" s="65" t="s">
        <v>44</v>
      </c>
      <c r="E53" s="12" t="s">
        <v>211</v>
      </c>
      <c r="F53" s="79">
        <f>(C12-C9)/F10</f>
        <v>0.32203389830508472</v>
      </c>
      <c r="G53" s="79">
        <f>(B12-B9)/F9</f>
        <v>0.36388140161725069</v>
      </c>
      <c r="H53" s="64"/>
      <c r="M53" s="65" t="s">
        <v>43</v>
      </c>
    </row>
    <row r="54" spans="1:13">
      <c r="A54" s="4" t="s">
        <v>57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21.628498727735369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38.87323943661972</v>
      </c>
      <c r="D54" s="65" t="s">
        <v>45</v>
      </c>
      <c r="E54" s="12" t="s">
        <v>350</v>
      </c>
      <c r="F54" s="79">
        <f>B29/F10</f>
        <v>0.29096045197740111</v>
      </c>
      <c r="G54" s="79">
        <f>C29/F9</f>
        <v>0.24528301886792453</v>
      </c>
      <c r="H54" s="64"/>
      <c r="M54" s="65" t="s">
        <v>44</v>
      </c>
    </row>
    <row r="55" spans="1:13">
      <c r="A55" s="4" t="s">
        <v>59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29.552238805970148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27.457627118644069</v>
      </c>
      <c r="D55" s="65" t="s">
        <v>46</v>
      </c>
      <c r="E55" s="12" t="s">
        <v>351</v>
      </c>
      <c r="F55" s="79">
        <f>B28/F9</f>
        <v>0.40970350404312667</v>
      </c>
      <c r="G55" s="79">
        <f>C28/F10</f>
        <v>0.52542372881355937</v>
      </c>
      <c r="H55" s="64"/>
      <c r="M55" s="65" t="s">
        <v>45</v>
      </c>
    </row>
    <row r="56" spans="1:13">
      <c r="A56" s="4" t="s">
        <v>2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29.562982005141386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26.493506493506491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39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26.239067055393583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25.722543352601157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23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26.809651474530831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35.929648241206031</v>
      </c>
      <c r="D58" s="65" t="s">
        <v>191</v>
      </c>
      <c r="E58" s="12" t="s">
        <v>100</v>
      </c>
      <c r="F58" s="10">
        <f>B71</f>
        <v>27.760282507205776</v>
      </c>
      <c r="G58" s="7"/>
      <c r="H58" s="64"/>
      <c r="M58" s="65" t="s">
        <v>192</v>
      </c>
    </row>
    <row r="59" spans="1:13">
      <c r="A59" s="4" t="s">
        <v>34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30.54662379421222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28.402366863905325</v>
      </c>
      <c r="D59" s="65" t="s">
        <v>49</v>
      </c>
      <c r="E59" s="12" t="s">
        <v>101</v>
      </c>
      <c r="F59" s="10">
        <f>C71</f>
        <v>30.039881183301798</v>
      </c>
      <c r="G59" s="7"/>
      <c r="H59" s="64"/>
      <c r="M59" s="65" t="s">
        <v>191</v>
      </c>
    </row>
    <row r="60" spans="1:13">
      <c r="A60" s="4" t="s">
        <v>9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35.083532219570408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26.208651399491096</v>
      </c>
      <c r="D60" s="65" t="s">
        <v>51</v>
      </c>
      <c r="E60" s="4" t="s">
        <v>153</v>
      </c>
      <c r="F60" s="10">
        <f>F58-F59</f>
        <v>-2.2795986760960218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27.760282507205776</v>
      </c>
      <c r="C71" s="34">
        <f>AVERAGEIF(C49:C67,"&gt;0")</f>
        <v>30.039881183301798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28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104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Loyola</v>
      </c>
      <c r="C7" s="75" t="s">
        <v>62</v>
      </c>
      <c r="D7" s="66" t="s">
        <v>193</v>
      </c>
      <c r="E7" s="7"/>
      <c r="F7" s="75" t="str">
        <f>B1</f>
        <v>Loyola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69.599999999999994</v>
      </c>
      <c r="K8" s="4">
        <f>RANK(J8,'Universal Aggregate Worksheet'!I7:I67,0)</f>
        <v>16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120</v>
      </c>
      <c r="C9" s="4">
        <v>70</v>
      </c>
      <c r="D9" s="65" t="s">
        <v>1</v>
      </c>
      <c r="E9" s="4" t="s">
        <v>77</v>
      </c>
      <c r="F9" s="77">
        <f>B32+B33+C35</f>
        <v>379</v>
      </c>
      <c r="G9" s="27"/>
      <c r="H9" s="64"/>
      <c r="I9" s="12" t="s">
        <v>154</v>
      </c>
      <c r="J9" s="9">
        <f>F12</f>
        <v>37.9</v>
      </c>
      <c r="K9" s="4">
        <f>RANK(J9,'Universal Aggregate Worksheet'!F7:F67,0)</f>
        <v>2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422</v>
      </c>
      <c r="C10" s="4">
        <v>269</v>
      </c>
      <c r="D10" s="65" t="s">
        <v>2</v>
      </c>
      <c r="E10" s="4" t="s">
        <v>78</v>
      </c>
      <c r="F10" s="77">
        <f>C32+C33+B35</f>
        <v>317</v>
      </c>
      <c r="G10" s="27"/>
      <c r="H10" s="64"/>
      <c r="I10" s="12" t="s">
        <v>155</v>
      </c>
      <c r="J10" s="9">
        <f>F13</f>
        <v>31.7</v>
      </c>
      <c r="K10" s="4">
        <f>RANK(J10,'Universal Aggregate Worksheet'!G7:G67,1)</f>
        <v>21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0.28436018957345971</v>
      </c>
      <c r="C11" s="6">
        <f>C9/C10</f>
        <v>0.26022304832713755</v>
      </c>
      <c r="D11" s="65" t="s">
        <v>3</v>
      </c>
      <c r="E11" s="4" t="s">
        <v>79</v>
      </c>
      <c r="F11" s="77">
        <f>SUM(F9:F10)</f>
        <v>696</v>
      </c>
      <c r="G11" s="27"/>
      <c r="H11" s="64"/>
      <c r="I11" s="12" t="s">
        <v>203</v>
      </c>
      <c r="J11" s="9">
        <f>J9-J10</f>
        <v>6.1999999999999993</v>
      </c>
      <c r="K11" s="4">
        <f>RANK(J11,'Universal Aggregate Worksheet'!H7:H67,0)</f>
        <v>1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243</v>
      </c>
      <c r="C12" s="4">
        <v>152</v>
      </c>
      <c r="D12" s="65" t="s">
        <v>4</v>
      </c>
      <c r="E12" s="4" t="s">
        <v>80</v>
      </c>
      <c r="F12" s="78">
        <f>F9/(B44/60)</f>
        <v>37.9</v>
      </c>
      <c r="G12" s="28"/>
      <c r="H12" s="64"/>
      <c r="I12" s="4" t="s">
        <v>128</v>
      </c>
      <c r="J12" s="10">
        <f>F24</f>
        <v>32.110843283594441</v>
      </c>
      <c r="K12" s="4">
        <f>RANK(J12,'Universal Aggregate Worksheet'!AB7:AB67,0)</f>
        <v>17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0.57582938388625593</v>
      </c>
      <c r="C13" s="6">
        <f>C12/C10</f>
        <v>0.56505576208178443</v>
      </c>
      <c r="D13" s="65" t="s">
        <v>5</v>
      </c>
      <c r="E13" s="4" t="s">
        <v>81</v>
      </c>
      <c r="F13" s="78">
        <f>F10/(B44/60)</f>
        <v>31.7</v>
      </c>
      <c r="G13" s="28"/>
      <c r="H13" s="64"/>
      <c r="I13" s="4" t="s">
        <v>131</v>
      </c>
      <c r="J13" s="10">
        <f>F25</f>
        <v>22.570568769665524</v>
      </c>
      <c r="K13" s="4">
        <f>RANK(J13,'Universal Aggregate Worksheet'!AD7:AD67,1)</f>
        <v>7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0.49382716049382713</v>
      </c>
      <c r="C14" s="6">
        <f>C9/C12</f>
        <v>0.46052631578947367</v>
      </c>
      <c r="D14" s="65" t="s">
        <v>6</v>
      </c>
      <c r="E14" s="4" t="s">
        <v>82</v>
      </c>
      <c r="F14" s="78">
        <f>F11/(B44/60)</f>
        <v>69.599999999999994</v>
      </c>
      <c r="G14" s="28"/>
      <c r="H14" s="64"/>
      <c r="I14" s="4" t="s">
        <v>133</v>
      </c>
      <c r="J14" s="10">
        <f>F26</f>
        <v>9.5402745139289173</v>
      </c>
      <c r="K14" s="4">
        <f>RANK(J14,'Universal Aggregate Worksheet'!AF7:AF67,0)</f>
        <v>9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82</v>
      </c>
      <c r="C15" s="4">
        <v>42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1.1134564643799472</v>
      </c>
      <c r="K15" s="4">
        <f>RANK(J15,'Universal Aggregate Worksheet'!O7:O67,0)</f>
        <v>13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0.68333333333333335</v>
      </c>
      <c r="C16" s="6">
        <f>C15/C9</f>
        <v>0.6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0.8485804416403786</v>
      </c>
      <c r="K16" s="4">
        <f>RANK(J16,'Universal Aggregate Worksheet'!T7:T67,1)</f>
        <v>1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38</v>
      </c>
      <c r="C17" s="8">
        <f>C9-C15</f>
        <v>28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0.29226303317535546</v>
      </c>
      <c r="K17" s="4">
        <f>RANK(J17,'Universal Aggregate Worksheet'!R7:R67,0)</f>
        <v>35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31.662269129287601</v>
      </c>
      <c r="G18" s="29"/>
      <c r="H18" s="64"/>
      <c r="I18" s="4" t="s">
        <v>166</v>
      </c>
      <c r="J18" s="6">
        <f>F36</f>
        <v>0.26581040892193308</v>
      </c>
      <c r="K18" s="4">
        <f>RANK(J18,'Universal Aggregate Worksheet'!W7:W67,1)</f>
        <v>11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22.082018927444793</v>
      </c>
      <c r="G19" s="29"/>
      <c r="H19" s="64"/>
      <c r="I19" s="4" t="s">
        <v>176</v>
      </c>
      <c r="J19" s="10">
        <f>F48</f>
        <v>0.21635883905013192</v>
      </c>
      <c r="K19" s="4">
        <f>RANK(J19,'Universal Aggregate Worksheet'!Y7:Y67,0)</f>
        <v>10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29</v>
      </c>
      <c r="C20" s="4">
        <v>25</v>
      </c>
      <c r="D20" s="65" t="s">
        <v>12</v>
      </c>
      <c r="E20" s="4" t="s">
        <v>115</v>
      </c>
      <c r="F20" s="10">
        <f>F18-F19</f>
        <v>9.5802502018428086</v>
      </c>
      <c r="G20" s="29"/>
      <c r="H20" s="64"/>
      <c r="I20" s="4" t="s">
        <v>177</v>
      </c>
      <c r="J20" s="10">
        <f>F49</f>
        <v>0.13249211356466878</v>
      </c>
      <c r="K20" s="4">
        <f>RANK(J20,'Universal Aggregate Worksheet'!Z7:Z67,1)</f>
        <v>12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15</v>
      </c>
      <c r="C21" s="4">
        <v>9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0.58149779735682816</v>
      </c>
      <c r="K21" s="4">
        <f>RANK(J21,'Universal Aggregate Worksheet'!J7:J67,0)</f>
        <v>9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0.51724137931034486</v>
      </c>
      <c r="C22" s="23">
        <f>C21/C20</f>
        <v>0.36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0.91304347826086951</v>
      </c>
      <c r="K22" s="4">
        <f>RANK(J22,'Universal Aggregate Worksheet'!K7:K67,0)</f>
        <v>1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0.80392156862745101</v>
      </c>
      <c r="K23" s="4">
        <f>RANK(J23,'Universal Aggregate Worksheet'!L7:L67,1)</f>
        <v>15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0.04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32.110843283594441</v>
      </c>
      <c r="G24" s="7"/>
      <c r="H24" s="64"/>
      <c r="I24" s="4" t="s">
        <v>198</v>
      </c>
      <c r="J24" s="6">
        <f>B22</f>
        <v>0.51724137931034486</v>
      </c>
      <c r="K24" s="4">
        <f>RANK(J24,'Universal Aggregate Worksheet'!AG7:AG67,0)</f>
        <v>4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22.570568769665524</v>
      </c>
      <c r="G25" s="7"/>
      <c r="H25" s="64"/>
      <c r="I25" s="12" t="s">
        <v>199</v>
      </c>
      <c r="J25" s="6">
        <f>C22</f>
        <v>0.36</v>
      </c>
      <c r="K25" s="4">
        <f>RANK(J25,'Universal Aggregate Worksheet'!AH7:AH67,1)</f>
        <v>36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9.5402745139289173</v>
      </c>
      <c r="G26" s="7"/>
      <c r="H26" s="64"/>
      <c r="I26" s="12" t="s">
        <v>212</v>
      </c>
      <c r="J26" s="10">
        <f>F41</f>
        <v>6.8720379146919433E-2</v>
      </c>
      <c r="K26" s="4">
        <f>RANK(J26,'Universal Aggregate Worksheet'!AM7:AM67,0)</f>
        <v>57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349</v>
      </c>
      <c r="C27" s="4">
        <v>272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9.2936802973977689E-2</v>
      </c>
      <c r="K27" s="4">
        <f>RANK(J27,'Universal Aggregate Worksheet'!AN7:AN67,1)</f>
        <v>18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141</v>
      </c>
      <c r="C28" s="12">
        <v>167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7.6517150395778361E-2</v>
      </c>
      <c r="K28" s="4">
        <f>RANK(J28,'Universal Aggregate Worksheet'!AI7:AI67,0)</f>
        <v>56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99</v>
      </c>
      <c r="C29" s="12">
        <v>75</v>
      </c>
      <c r="D29" s="65" t="s">
        <v>21</v>
      </c>
      <c r="E29" s="4" t="s">
        <v>141</v>
      </c>
      <c r="F29" s="10">
        <f>B10/F9</f>
        <v>1.1134564643799472</v>
      </c>
      <c r="G29" s="29"/>
      <c r="H29" s="64"/>
      <c r="I29" s="12" t="s">
        <v>215</v>
      </c>
      <c r="J29" s="80">
        <f>G44</f>
        <v>7.8864353312302835E-2</v>
      </c>
      <c r="K29" s="4">
        <f>RANK(J29,'Universal Aggregate Worksheet'!AJ7:AJ67,1)</f>
        <v>8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0.8485804416403786</v>
      </c>
      <c r="G30" s="7"/>
      <c r="H30" s="64"/>
      <c r="I30" s="12" t="s">
        <v>216</v>
      </c>
      <c r="J30" s="80">
        <f>F45</f>
        <v>0.125</v>
      </c>
      <c r="K30" s="4">
        <f>RANK(J30,'Universal Aggregate Worksheet'!AK7:AK67,0)</f>
        <v>30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0.26487602273956856</v>
      </c>
      <c r="G31" s="29"/>
      <c r="H31" s="64"/>
      <c r="I31" s="12" t="s">
        <v>217</v>
      </c>
      <c r="J31" s="80">
        <f>G45</f>
        <v>0.12857142857142856</v>
      </c>
      <c r="K31" s="4">
        <f>RANK(J31,'Universal Aggregate Worksheet'!AL7:AL67,1)</f>
        <v>34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132</v>
      </c>
      <c r="C32" s="94">
        <v>95</v>
      </c>
      <c r="D32" s="65" t="s">
        <v>24</v>
      </c>
      <c r="E32" s="4" t="s">
        <v>143</v>
      </c>
      <c r="F32" s="10">
        <f>B12/F9</f>
        <v>0.64116094986807393</v>
      </c>
      <c r="G32" s="29"/>
      <c r="H32" s="64"/>
      <c r="I32" s="12" t="s">
        <v>219</v>
      </c>
      <c r="J32" s="10">
        <f>F52</f>
        <v>3.7356321839080463E-2</v>
      </c>
      <c r="K32" s="4">
        <f>RANK(J32,'Universal Aggregate Worksheet'!AO7:AO67,1)</f>
        <v>3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207</v>
      </c>
      <c r="C33" s="12">
        <v>204</v>
      </c>
      <c r="D33" s="65" t="s">
        <v>25</v>
      </c>
      <c r="E33" s="12" t="s">
        <v>144</v>
      </c>
      <c r="F33" s="10">
        <f>C12/F10</f>
        <v>0.47949526813880128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4.1666666666666664E-2</v>
      </c>
      <c r="K33" s="4">
        <f>RANK(J33,'Universal Aggregate Worksheet'!AP7:AP67,0)</f>
        <v>58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189</v>
      </c>
      <c r="C34" s="94">
        <v>164</v>
      </c>
      <c r="D34" s="65" t="s">
        <v>26</v>
      </c>
      <c r="E34" s="12" t="s">
        <v>87</v>
      </c>
      <c r="F34" s="13">
        <f>F32-F33</f>
        <v>0.16166568172927265</v>
      </c>
      <c r="G34" s="29"/>
      <c r="H34" s="64"/>
      <c r="I34" s="12" t="s">
        <v>220</v>
      </c>
      <c r="J34" s="80">
        <f>F53</f>
        <v>0.25867507886435331</v>
      </c>
      <c r="K34" s="4">
        <f>RANK(J34,'Universal Aggregate Worksheet'!AQ7:AQ67,0)</f>
        <v>57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18</v>
      </c>
      <c r="C35" s="94">
        <f>C33-C34</f>
        <v>40</v>
      </c>
      <c r="D35" s="65" t="s">
        <v>27</v>
      </c>
      <c r="E35" s="12" t="s">
        <v>145</v>
      </c>
      <c r="F35" s="6">
        <f>((0.167*B21)+(B9)+(0.83*B23))/B10</f>
        <v>0.29226303317535546</v>
      </c>
      <c r="G35" s="30"/>
      <c r="H35" s="64"/>
      <c r="I35" s="12" t="s">
        <v>221</v>
      </c>
      <c r="J35" s="80">
        <f>G53</f>
        <v>0.32453825857519791</v>
      </c>
      <c r="K35" s="4">
        <f>RANK(J35,'Universal Aggregate Worksheet'!AR7:AR67,1)</f>
        <v>35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0.91304347826086951</v>
      </c>
      <c r="C36" s="6">
        <f>C34/(C34+C35)</f>
        <v>0.80392156862745101</v>
      </c>
      <c r="D36" s="65" t="s">
        <v>28</v>
      </c>
      <c r="E36" s="12" t="s">
        <v>146</v>
      </c>
      <c r="F36" s="6">
        <f>((0.167*C21)+(C9)+(0.83*C23))/C10</f>
        <v>0.26581040892193308</v>
      </c>
      <c r="G36" s="7"/>
      <c r="H36" s="64"/>
      <c r="I36" s="12" t="s">
        <v>352</v>
      </c>
      <c r="J36" s="80">
        <f>F54</f>
        <v>0.31230283911671924</v>
      </c>
      <c r="K36" s="4">
        <f>RANK(J36,'Universal Aggregate Worksheet'!N7:N67,1)</f>
        <v>61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0.50755144032921806</v>
      </c>
      <c r="G37" s="30"/>
      <c r="H37" s="64"/>
      <c r="I37" s="12" t="s">
        <v>353</v>
      </c>
      <c r="J37" s="80">
        <f>F55</f>
        <v>0.37203166226912932</v>
      </c>
      <c r="K37" s="4">
        <f>RANK(J37,'Universal Aggregate Worksheet'!M7:M67,1)</f>
        <v>3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0.47041447368421052</v>
      </c>
      <c r="G38" s="30"/>
      <c r="H38" s="64"/>
      <c r="I38" s="12" t="s">
        <v>200</v>
      </c>
      <c r="J38" s="10">
        <f>B71</f>
        <v>28.714243161735943</v>
      </c>
      <c r="K38" s="4">
        <f>RANK(J38,'Universal Aggregate Worksheet'!AS7:AS67,0)</f>
        <v>47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26</v>
      </c>
      <c r="C39" s="12">
        <v>29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29.018116619658691</v>
      </c>
      <c r="K39" s="4">
        <f>RANK(J39,'Universal Aggregate Worksheet'!AT7:AT67,1)</f>
        <v>28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22</v>
      </c>
      <c r="C40" s="4">
        <v>25.5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-0.303873457922748</v>
      </c>
      <c r="K40" s="4">
        <f>RANK(J40,'Universal Aggregate Worksheet'!AU7:AU67,0)</f>
        <v>37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6.8720379146919433E-2</v>
      </c>
      <c r="G41" s="13">
        <f>C20/C10</f>
        <v>9.2936802973977689E-2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9.2936802973977689E-2</v>
      </c>
      <c r="G42" s="10">
        <f>B20/B10</f>
        <v>6.8720379146919433E-2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-2.4216423827058256E-2</v>
      </c>
      <c r="G43" s="10">
        <f>G41-G42</f>
        <v>2.4216423827058256E-2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600</v>
      </c>
      <c r="C44" s="4">
        <v>600</v>
      </c>
      <c r="D44" s="65" t="s">
        <v>34</v>
      </c>
      <c r="E44" s="12" t="s">
        <v>209</v>
      </c>
      <c r="F44" s="79">
        <f>B20/F9</f>
        <v>7.6517150395778361E-2</v>
      </c>
      <c r="G44" s="79">
        <f>C20/F10</f>
        <v>7.8864353312302835E-2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0.125</v>
      </c>
      <c r="G45" s="79">
        <f>C21/C9</f>
        <v>0.12857142857142856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0.21635883905013192</v>
      </c>
      <c r="G48" s="32"/>
      <c r="H48" s="64"/>
      <c r="M48" s="65" t="s">
        <v>39</v>
      </c>
    </row>
    <row r="49" spans="1:13">
      <c r="A49" s="4" t="s">
        <v>12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27.738927738927739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28.316326530612244</v>
      </c>
      <c r="D49" s="65" t="s">
        <v>38</v>
      </c>
      <c r="E49" s="4" t="s">
        <v>152</v>
      </c>
      <c r="F49" s="10">
        <f>C15/F10</f>
        <v>0.13249211356466878</v>
      </c>
      <c r="G49" s="29"/>
      <c r="H49" s="64"/>
      <c r="M49" s="65" t="s">
        <v>38</v>
      </c>
    </row>
    <row r="50" spans="1:13">
      <c r="A50" s="4" t="s">
        <v>52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29.577464788732392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32.183908045977013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3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25.407166123778502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28.481012658227851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349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23.913043478260871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34.577114427860693</v>
      </c>
      <c r="D52" s="65" t="s">
        <v>43</v>
      </c>
      <c r="E52" s="4" t="s">
        <v>85</v>
      </c>
      <c r="F52" s="10">
        <f>B39/F11</f>
        <v>3.7356321839080463E-2</v>
      </c>
      <c r="G52" s="10">
        <f>C39/F11</f>
        <v>4.1666666666666664E-2</v>
      </c>
      <c r="H52" s="64"/>
      <c r="M52" s="65" t="s">
        <v>42</v>
      </c>
    </row>
    <row r="53" spans="1:13">
      <c r="A53" s="4" t="s">
        <v>16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34.31818181818182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28.50356294536817</v>
      </c>
      <c r="D53" s="65" t="s">
        <v>44</v>
      </c>
      <c r="E53" s="12" t="s">
        <v>211</v>
      </c>
      <c r="F53" s="79">
        <f>(C12-C9)/F10</f>
        <v>0.25867507886435331</v>
      </c>
      <c r="G53" s="79">
        <f>(B12-B9)/F9</f>
        <v>0.32453825857519791</v>
      </c>
      <c r="H53" s="64"/>
      <c r="M53" s="65" t="s">
        <v>43</v>
      </c>
    </row>
    <row r="54" spans="1:13">
      <c r="A54" s="4" t="s">
        <v>0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34.090909090909086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24.795640326975477</v>
      </c>
      <c r="D54" s="65" t="s">
        <v>45</v>
      </c>
      <c r="E54" s="12" t="s">
        <v>350</v>
      </c>
      <c r="F54" s="79">
        <f>B29/F10</f>
        <v>0.31230283911671924</v>
      </c>
      <c r="G54" s="79">
        <f>C29/F9</f>
        <v>0.19788918205804748</v>
      </c>
      <c r="H54" s="64"/>
      <c r="M54" s="65" t="s">
        <v>44</v>
      </c>
    </row>
    <row r="55" spans="1:13">
      <c r="A55" s="4" t="s">
        <v>18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25.543478260869566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28.337874659400548</v>
      </c>
      <c r="D55" s="65" t="s">
        <v>46</v>
      </c>
      <c r="E55" s="12" t="s">
        <v>351</v>
      </c>
      <c r="F55" s="79">
        <f>B28/F9</f>
        <v>0.37203166226912932</v>
      </c>
      <c r="G55" s="79">
        <f>C28/F10</f>
        <v>0.52681388012618302</v>
      </c>
      <c r="H55" s="64"/>
      <c r="M55" s="65" t="s">
        <v>45</v>
      </c>
    </row>
    <row r="56" spans="1:13">
      <c r="A56" s="4" t="s">
        <v>53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28.865979381443296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31.818181818181817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37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25.966850828729282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23.013698630136986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17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31.72043010752688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30.153846153846153</v>
      </c>
      <c r="D58" s="65" t="s">
        <v>191</v>
      </c>
      <c r="E58" s="12" t="s">
        <v>100</v>
      </c>
      <c r="F58" s="10">
        <f>B71</f>
        <v>28.714243161735943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29.018116619658691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-0.303873457922748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28.714243161735943</v>
      </c>
      <c r="C71" s="34">
        <f>AVERAGEIF(C49:C67,"&gt;0")</f>
        <v>29.018116619658691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29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Manhattan</v>
      </c>
      <c r="C7" s="75" t="s">
        <v>62</v>
      </c>
      <c r="D7" s="66" t="s">
        <v>193</v>
      </c>
      <c r="E7" s="7"/>
      <c r="F7" s="75" t="str">
        <f>B1</f>
        <v>Manhattan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66.63636363636364</v>
      </c>
      <c r="K8" s="4">
        <f>RANK(J8,'Universal Aggregate Worksheet'!I7:I67,0)</f>
        <v>33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85</v>
      </c>
      <c r="C9" s="4">
        <v>102</v>
      </c>
      <c r="D9" s="65" t="s">
        <v>1</v>
      </c>
      <c r="E9" s="4" t="s">
        <v>77</v>
      </c>
      <c r="F9" s="77">
        <f>B32+B33+C35</f>
        <v>367</v>
      </c>
      <c r="G9" s="27"/>
      <c r="H9" s="64"/>
      <c r="I9" s="12" t="s">
        <v>154</v>
      </c>
      <c r="J9" s="9">
        <f>F12</f>
        <v>33.363636363636367</v>
      </c>
      <c r="K9" s="4">
        <f>RANK(J9,'Universal Aggregate Worksheet'!F7:F67,0)</f>
        <v>34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342</v>
      </c>
      <c r="C10" s="4">
        <v>379</v>
      </c>
      <c r="D10" s="65" t="s">
        <v>2</v>
      </c>
      <c r="E10" s="4" t="s">
        <v>78</v>
      </c>
      <c r="F10" s="77">
        <f>C32+C33+B35</f>
        <v>366</v>
      </c>
      <c r="G10" s="27"/>
      <c r="H10" s="64"/>
      <c r="I10" s="12" t="s">
        <v>155</v>
      </c>
      <c r="J10" s="9">
        <f>F13</f>
        <v>33.272727272727273</v>
      </c>
      <c r="K10" s="4">
        <f>RANK(J10,'Universal Aggregate Worksheet'!G7:G67,1)</f>
        <v>36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0.24853801169590642</v>
      </c>
      <c r="C11" s="6">
        <f>C9/C10</f>
        <v>0.26912928759894461</v>
      </c>
      <c r="D11" s="65" t="s">
        <v>3</v>
      </c>
      <c r="E11" s="4" t="s">
        <v>79</v>
      </c>
      <c r="F11" s="77">
        <f>SUM(F9:F10)</f>
        <v>733</v>
      </c>
      <c r="G11" s="27"/>
      <c r="H11" s="64"/>
      <c r="I11" s="12" t="s">
        <v>203</v>
      </c>
      <c r="J11" s="9">
        <f>J9-J10</f>
        <v>9.0909090909093493E-2</v>
      </c>
      <c r="K11" s="4">
        <f>RANK(J11,'Universal Aggregate Worksheet'!H7:H67,0)</f>
        <v>32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206</v>
      </c>
      <c r="C12" s="4">
        <v>245</v>
      </c>
      <c r="D12" s="65" t="s">
        <v>4</v>
      </c>
      <c r="E12" s="4" t="s">
        <v>80</v>
      </c>
      <c r="F12" s="78">
        <f>F9/(B44/60)</f>
        <v>33.363636363636367</v>
      </c>
      <c r="G12" s="28"/>
      <c r="H12" s="64"/>
      <c r="I12" s="4" t="s">
        <v>128</v>
      </c>
      <c r="J12" s="10">
        <f>F24</f>
        <v>22.315995544931091</v>
      </c>
      <c r="K12" s="4">
        <f>RANK(J12,'Universal Aggregate Worksheet'!AB7:AB67,0)</f>
        <v>57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0.60233918128654973</v>
      </c>
      <c r="C13" s="6">
        <f>C12/C10</f>
        <v>0.64643799472295516</v>
      </c>
      <c r="D13" s="65" t="s">
        <v>5</v>
      </c>
      <c r="E13" s="4" t="s">
        <v>81</v>
      </c>
      <c r="F13" s="78">
        <f>F10/(B44/60)</f>
        <v>33.272727272727273</v>
      </c>
      <c r="G13" s="28"/>
      <c r="H13" s="64"/>
      <c r="I13" s="4" t="s">
        <v>131</v>
      </c>
      <c r="J13" s="10">
        <f>F25</f>
        <v>31.481754840290897</v>
      </c>
      <c r="K13" s="4">
        <f>RANK(J13,'Universal Aggregate Worksheet'!AD7:AD67,1)</f>
        <v>43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0.41262135922330095</v>
      </c>
      <c r="C14" s="6">
        <f>C9/C12</f>
        <v>0.41632653061224489</v>
      </c>
      <c r="D14" s="65" t="s">
        <v>6</v>
      </c>
      <c r="E14" s="4" t="s">
        <v>82</v>
      </c>
      <c r="F14" s="78">
        <f>F11/(B44/60)</f>
        <v>66.63636363636364</v>
      </c>
      <c r="G14" s="28"/>
      <c r="H14" s="64"/>
      <c r="I14" s="4" t="s">
        <v>133</v>
      </c>
      <c r="J14" s="10">
        <f>F26</f>
        <v>-9.1657592953598055</v>
      </c>
      <c r="K14" s="4">
        <f>RANK(J14,'Universal Aggregate Worksheet'!AF7:AF67,0)</f>
        <v>56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59</v>
      </c>
      <c r="C15" s="4">
        <v>61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0.93188010899182561</v>
      </c>
      <c r="K15" s="4">
        <f>RANK(J15,'Universal Aggregate Worksheet'!O7:O67,0)</f>
        <v>47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0.69411764705882351</v>
      </c>
      <c r="C16" s="6">
        <f>C15/C9</f>
        <v>0.59803921568627449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1.03551912568306</v>
      </c>
      <c r="K16" s="4">
        <f>RANK(J16,'Universal Aggregate Worksheet'!T7:T67,1)</f>
        <v>38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26</v>
      </c>
      <c r="C17" s="8">
        <f>C9-C15</f>
        <v>41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0.26071637426900585</v>
      </c>
      <c r="K17" s="4">
        <f>RANK(J17,'Universal Aggregate Worksheet'!R7:R67,0)</f>
        <v>50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23.160762942779293</v>
      </c>
      <c r="G18" s="29"/>
      <c r="H18" s="64"/>
      <c r="I18" s="4" t="s">
        <v>166</v>
      </c>
      <c r="J18" s="6">
        <f>F36</f>
        <v>0.27838258575197888</v>
      </c>
      <c r="K18" s="4">
        <f>RANK(J18,'Universal Aggregate Worksheet'!W7:W67,1)</f>
        <v>20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27.868852459016392</v>
      </c>
      <c r="G19" s="29"/>
      <c r="H19" s="64"/>
      <c r="I19" s="4" t="s">
        <v>176</v>
      </c>
      <c r="J19" s="10">
        <f>F48</f>
        <v>0.16076294277929154</v>
      </c>
      <c r="K19" s="4">
        <f>RANK(J19,'Universal Aggregate Worksheet'!Y7:Y67,0)</f>
        <v>37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36</v>
      </c>
      <c r="C20" s="4">
        <v>48</v>
      </c>
      <c r="D20" s="65" t="s">
        <v>12</v>
      </c>
      <c r="E20" s="4" t="s">
        <v>115</v>
      </c>
      <c r="F20" s="10">
        <f>F18-F19</f>
        <v>-4.7080895162370986</v>
      </c>
      <c r="G20" s="29"/>
      <c r="H20" s="64"/>
      <c r="I20" s="4" t="s">
        <v>177</v>
      </c>
      <c r="J20" s="10">
        <f>F49</f>
        <v>0.16666666666666666</v>
      </c>
      <c r="K20" s="4">
        <f>RANK(J20,'Universal Aggregate Worksheet'!Z7:Z67,1)</f>
        <v>33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15</v>
      </c>
      <c r="C21" s="4">
        <v>21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0.49557522123893805</v>
      </c>
      <c r="K21" s="4">
        <f>RANK(J21,'Universal Aggregate Worksheet'!J7:J67,0)</f>
        <v>34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0.41666666666666669</v>
      </c>
      <c r="C22" s="23">
        <f>C21/C20</f>
        <v>0.4375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0.78923766816143492</v>
      </c>
      <c r="K22" s="4">
        <f>RANK(J22,'Universal Aggregate Worksheet'!K7:K67,0)</f>
        <v>53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2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0.84390243902439022</v>
      </c>
      <c r="K23" s="4">
        <f>RANK(J23,'Universal Aggregate Worksheet'!L7:L67,1)</f>
        <v>36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4.1666666666666664E-2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22.315995544931091</v>
      </c>
      <c r="G24" s="7"/>
      <c r="H24" s="64"/>
      <c r="I24" s="4" t="s">
        <v>198</v>
      </c>
      <c r="J24" s="6">
        <f>B22</f>
        <v>0.41666666666666669</v>
      </c>
      <c r="K24" s="4">
        <f>RANK(J24,'Universal Aggregate Worksheet'!AG7:AG67,0)</f>
        <v>18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31.481754840290897</v>
      </c>
      <c r="G25" s="7"/>
      <c r="H25" s="64"/>
      <c r="I25" s="12" t="s">
        <v>199</v>
      </c>
      <c r="J25" s="6">
        <f>C22</f>
        <v>0.4375</v>
      </c>
      <c r="K25" s="4">
        <f>RANK(J25,'Universal Aggregate Worksheet'!AH7:AH67,1)</f>
        <v>49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-9.1657592953598055</v>
      </c>
      <c r="G26" s="7"/>
      <c r="H26" s="64"/>
      <c r="I26" s="12" t="s">
        <v>212</v>
      </c>
      <c r="J26" s="10">
        <f>F41</f>
        <v>0.10526315789473684</v>
      </c>
      <c r="K26" s="4">
        <f>RANK(J26,'Universal Aggregate Worksheet'!AM7:AM67,0)</f>
        <v>30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344</v>
      </c>
      <c r="C27" s="4">
        <v>366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0.12664907651715041</v>
      </c>
      <c r="K27" s="4">
        <f>RANK(J27,'Universal Aggregate Worksheet'!AN7:AN67,1)</f>
        <v>50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199</v>
      </c>
      <c r="C28" s="12">
        <v>178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9.8092643051771122E-2</v>
      </c>
      <c r="K28" s="4">
        <f>RANK(J28,'Universal Aggregate Worksheet'!AI7:AI67,0)</f>
        <v>40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67</v>
      </c>
      <c r="C29" s="12">
        <v>101</v>
      </c>
      <c r="D29" s="65" t="s">
        <v>21</v>
      </c>
      <c r="E29" s="4" t="s">
        <v>141</v>
      </c>
      <c r="F29" s="10">
        <f>B10/F9</f>
        <v>0.93188010899182561</v>
      </c>
      <c r="G29" s="29"/>
      <c r="H29" s="64"/>
      <c r="I29" s="12" t="s">
        <v>215</v>
      </c>
      <c r="J29" s="80">
        <f>G44</f>
        <v>0.13114754098360656</v>
      </c>
      <c r="K29" s="4">
        <f>RANK(J29,'Universal Aggregate Worksheet'!AJ7:AJ67,1)</f>
        <v>53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1.03551912568306</v>
      </c>
      <c r="G30" s="7"/>
      <c r="H30" s="64"/>
      <c r="I30" s="12" t="s">
        <v>216</v>
      </c>
      <c r="J30" s="80">
        <f>F45</f>
        <v>0.17647058823529413</v>
      </c>
      <c r="K30" s="4">
        <f>RANK(J30,'Universal Aggregate Worksheet'!AK7:AK67,0)</f>
        <v>11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-0.10363901669123443</v>
      </c>
      <c r="G31" s="29"/>
      <c r="H31" s="64"/>
      <c r="I31" s="12" t="s">
        <v>217</v>
      </c>
      <c r="J31" s="80">
        <f>G45</f>
        <v>0.20588235294117646</v>
      </c>
      <c r="K31" s="4">
        <f>RANK(J31,'Universal Aggregate Worksheet'!AL7:AL67,1)</f>
        <v>59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112</v>
      </c>
      <c r="C32" s="94">
        <v>114</v>
      </c>
      <c r="D32" s="65" t="s">
        <v>24</v>
      </c>
      <c r="E32" s="4" t="s">
        <v>143</v>
      </c>
      <c r="F32" s="10">
        <f>B12/F9</f>
        <v>0.56130790190735691</v>
      </c>
      <c r="G32" s="29"/>
      <c r="H32" s="64"/>
      <c r="I32" s="12" t="s">
        <v>219</v>
      </c>
      <c r="J32" s="10">
        <f>F52</f>
        <v>6.8212824010914053E-2</v>
      </c>
      <c r="K32" s="4">
        <f>RANK(J32,'Universal Aggregate Worksheet'!AO7:AO67,1)</f>
        <v>50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223</v>
      </c>
      <c r="C33" s="12">
        <v>205</v>
      </c>
      <c r="D33" s="65" t="s">
        <v>25</v>
      </c>
      <c r="E33" s="12" t="s">
        <v>144</v>
      </c>
      <c r="F33" s="10">
        <f>C12/F10</f>
        <v>0.6693989071038251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5.3206002728512961E-2</v>
      </c>
      <c r="K33" s="4">
        <f>RANK(J33,'Universal Aggregate Worksheet'!AP7:AP67,0)</f>
        <v>38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176</v>
      </c>
      <c r="C34" s="94">
        <v>173</v>
      </c>
      <c r="D34" s="65" t="s">
        <v>26</v>
      </c>
      <c r="E34" s="12" t="s">
        <v>87</v>
      </c>
      <c r="F34" s="13">
        <f>F32-F33</f>
        <v>-0.10809100519646819</v>
      </c>
      <c r="G34" s="29"/>
      <c r="H34" s="64"/>
      <c r="I34" s="12" t="s">
        <v>220</v>
      </c>
      <c r="J34" s="80">
        <f>F53</f>
        <v>0.39071038251366119</v>
      </c>
      <c r="K34" s="4">
        <f>RANK(J34,'Universal Aggregate Worksheet'!AQ7:AQ67,0)</f>
        <v>6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47</v>
      </c>
      <c r="C35" s="94">
        <f>C33-C34</f>
        <v>32</v>
      </c>
      <c r="D35" s="65" t="s">
        <v>27</v>
      </c>
      <c r="E35" s="12" t="s">
        <v>145</v>
      </c>
      <c r="F35" s="6">
        <f>((0.167*B21)+(B9)+(0.83*B23))/B10</f>
        <v>0.26071637426900585</v>
      </c>
      <c r="G35" s="30"/>
      <c r="H35" s="64"/>
      <c r="I35" s="12" t="s">
        <v>221</v>
      </c>
      <c r="J35" s="80">
        <f>G53</f>
        <v>0.32970027247956402</v>
      </c>
      <c r="K35" s="4">
        <f>RANK(J35,'Universal Aggregate Worksheet'!AR7:AR67,1)</f>
        <v>39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0.78923766816143492</v>
      </c>
      <c r="C36" s="6">
        <f>C34/(C34+C35)</f>
        <v>0.84390243902439022</v>
      </c>
      <c r="D36" s="65" t="s">
        <v>28</v>
      </c>
      <c r="E36" s="12" t="s">
        <v>146</v>
      </c>
      <c r="F36" s="6">
        <f>((0.167*C21)+(C9)+(0.83*C23))/C10</f>
        <v>0.27838258575197888</v>
      </c>
      <c r="G36" s="7"/>
      <c r="H36" s="64"/>
      <c r="I36" s="12" t="s">
        <v>352</v>
      </c>
      <c r="J36" s="80">
        <f>F54</f>
        <v>0.1830601092896175</v>
      </c>
      <c r="K36" s="4">
        <f>RANK(J36,'Universal Aggregate Worksheet'!N7:N67,1)</f>
        <v>9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0.43283980582524267</v>
      </c>
      <c r="G37" s="30"/>
      <c r="H37" s="64"/>
      <c r="I37" s="12" t="s">
        <v>353</v>
      </c>
      <c r="J37" s="80">
        <f>F55</f>
        <v>0.54223433242506813</v>
      </c>
      <c r="K37" s="4">
        <f>RANK(J37,'Universal Aggregate Worksheet'!M7:M67,1)</f>
        <v>50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0.43064081632653062</v>
      </c>
      <c r="G38" s="30"/>
      <c r="H38" s="64"/>
      <c r="I38" s="12" t="s">
        <v>200</v>
      </c>
      <c r="J38" s="10">
        <f>B71</f>
        <v>25.981322459820088</v>
      </c>
      <c r="K38" s="4">
        <f>RANK(J38,'Universal Aggregate Worksheet'!AS7:AS67,0)</f>
        <v>61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50</v>
      </c>
      <c r="C39" s="12">
        <v>39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30.543267241605133</v>
      </c>
      <c r="K39" s="4">
        <f>RANK(J39,'Universal Aggregate Worksheet'!AT7:AT67,1)</f>
        <v>50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43.5</v>
      </c>
      <c r="C40" s="4">
        <v>31.5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-4.5619447817850443</v>
      </c>
      <c r="K40" s="4">
        <f>RANK(J40,'Universal Aggregate Worksheet'!AU7:AU67,0)</f>
        <v>60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0.10526315789473684</v>
      </c>
      <c r="G41" s="13">
        <f>C20/C10</f>
        <v>0.12664907651715041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0.12664907651715041</v>
      </c>
      <c r="G42" s="10">
        <f>B20/B10</f>
        <v>0.10526315789473684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-2.1385918622413569E-2</v>
      </c>
      <c r="G43" s="10">
        <f>G41-G42</f>
        <v>2.1385918622413569E-2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660</v>
      </c>
      <c r="C44" s="4">
        <v>660</v>
      </c>
      <c r="D44" s="65" t="s">
        <v>34</v>
      </c>
      <c r="E44" s="12" t="s">
        <v>209</v>
      </c>
      <c r="F44" s="79">
        <f>B20/F9</f>
        <v>9.8092643051771122E-2</v>
      </c>
      <c r="G44" s="79">
        <f>C20/F10</f>
        <v>0.13114754098360656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0.17647058823529413</v>
      </c>
      <c r="G45" s="79">
        <f>C21/C9</f>
        <v>0.20588235294117646</v>
      </c>
      <c r="H45" s="64"/>
      <c r="M45" s="65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0.16076294277929154</v>
      </c>
      <c r="G48" s="32"/>
      <c r="H48" s="64"/>
      <c r="M48" s="65" t="s">
        <v>39</v>
      </c>
    </row>
    <row r="49" spans="1:13">
      <c r="A49" s="4" t="s">
        <v>27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30.727762803234505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20.056497175141246</v>
      </c>
      <c r="D49" s="65" t="s">
        <v>38</v>
      </c>
      <c r="E49" s="4" t="s">
        <v>152</v>
      </c>
      <c r="F49" s="10">
        <f>C15/F10</f>
        <v>0.16666666666666666</v>
      </c>
      <c r="G49" s="29"/>
      <c r="H49" s="64"/>
      <c r="M49" s="65" t="s">
        <v>38</v>
      </c>
    </row>
    <row r="50" spans="1:13">
      <c r="A50" s="4" t="s">
        <v>41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31.714285714285712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20.414201183431953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42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23.48993288590604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29.936305732484076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25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30.640668523676879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20.820189274447952</v>
      </c>
      <c r="D52" s="65" t="s">
        <v>43</v>
      </c>
      <c r="E52" s="4" t="s">
        <v>85</v>
      </c>
      <c r="F52" s="10">
        <f>B39/F11</f>
        <v>6.8212824010914053E-2</v>
      </c>
      <c r="G52" s="10">
        <f>C39/F11</f>
        <v>5.3206002728512961E-2</v>
      </c>
      <c r="H52" s="64"/>
      <c r="M52" s="65" t="s">
        <v>42</v>
      </c>
    </row>
    <row r="53" spans="1:13">
      <c r="A53" s="4" t="s">
        <v>46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26.775956284153008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31.232876712328768</v>
      </c>
      <c r="D53" s="65" t="s">
        <v>44</v>
      </c>
      <c r="E53" s="12" t="s">
        <v>211</v>
      </c>
      <c r="F53" s="79">
        <f>(C12-C9)/F10</f>
        <v>0.39071038251366119</v>
      </c>
      <c r="G53" s="79">
        <f>(B12-B9)/F9</f>
        <v>0.32970027247956402</v>
      </c>
      <c r="H53" s="64"/>
      <c r="M53" s="65" t="s">
        <v>43</v>
      </c>
    </row>
    <row r="54" spans="1:13">
      <c r="A54" s="4" t="s">
        <v>188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17.84037558685446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37.288135593220339</v>
      </c>
      <c r="D54" s="65" t="s">
        <v>45</v>
      </c>
      <c r="E54" s="12" t="s">
        <v>350</v>
      </c>
      <c r="F54" s="79">
        <f>B29/F10</f>
        <v>0.1830601092896175</v>
      </c>
      <c r="G54" s="79">
        <f>C29/F9</f>
        <v>0.27520435967302453</v>
      </c>
      <c r="H54" s="64"/>
      <c r="M54" s="65" t="s">
        <v>44</v>
      </c>
    </row>
    <row r="55" spans="1:13">
      <c r="A55" s="4" t="s">
        <v>4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28.783382789317507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33.61581920903955</v>
      </c>
      <c r="D55" s="65" t="s">
        <v>46</v>
      </c>
      <c r="E55" s="12" t="s">
        <v>351</v>
      </c>
      <c r="F55" s="79">
        <f>B28/F9</f>
        <v>0.54223433242506813</v>
      </c>
      <c r="G55" s="79">
        <f>C28/F10</f>
        <v>0.48633879781420764</v>
      </c>
      <c r="H55" s="64"/>
      <c r="M55" s="65" t="s">
        <v>45</v>
      </c>
    </row>
    <row r="56" spans="1:13">
      <c r="A56" s="4" t="s">
        <v>8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26.568265682656829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34.137931034482762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14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26.086956521739129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27.118644067796609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58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21.53846153846154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42.482100238663485</v>
      </c>
      <c r="D58" s="65" t="s">
        <v>191</v>
      </c>
      <c r="E58" s="12" t="s">
        <v>100</v>
      </c>
      <c r="F58" s="10">
        <f>B71</f>
        <v>25.981322459820088</v>
      </c>
      <c r="G58" s="7"/>
      <c r="H58" s="64"/>
      <c r="M58" s="65" t="s">
        <v>192</v>
      </c>
    </row>
    <row r="59" spans="1:13">
      <c r="A59" s="4" t="s">
        <v>57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21.628498727735369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38.87323943661972</v>
      </c>
      <c r="D59" s="65" t="s">
        <v>49</v>
      </c>
      <c r="E59" s="12" t="s">
        <v>101</v>
      </c>
      <c r="F59" s="10">
        <f>C71</f>
        <v>30.543267241605133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-4.5619447817850443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25.981322459820088</v>
      </c>
      <c r="C71" s="34">
        <f>AVERAGEIF(C49:C67,"&gt;0")</f>
        <v>30.543267241605133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30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Marist</v>
      </c>
      <c r="C7" s="75" t="s">
        <v>62</v>
      </c>
      <c r="D7" s="66" t="s">
        <v>193</v>
      </c>
      <c r="E7" s="7"/>
      <c r="F7" s="75" t="str">
        <f>B1</f>
        <v>Marist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67.376146788990823</v>
      </c>
      <c r="K8" s="4">
        <f>RANK(J8,'Universal Aggregate Worksheet'!I7:I67,0)</f>
        <v>27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87</v>
      </c>
      <c r="C9" s="4">
        <v>93</v>
      </c>
      <c r="D9" s="65" t="s">
        <v>1</v>
      </c>
      <c r="E9" s="4" t="s">
        <v>77</v>
      </c>
      <c r="F9" s="77">
        <f>B32+B33+C35</f>
        <v>299</v>
      </c>
      <c r="G9" s="27"/>
      <c r="H9" s="64"/>
      <c r="I9" s="12" t="s">
        <v>154</v>
      </c>
      <c r="J9" s="9">
        <f>F12</f>
        <v>32.917431192660551</v>
      </c>
      <c r="K9" s="4">
        <f>RANK(J9,'Universal Aggregate Worksheet'!F7:F67,0)</f>
        <v>36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293</v>
      </c>
      <c r="C10" s="4">
        <v>339</v>
      </c>
      <c r="D10" s="65" t="s">
        <v>2</v>
      </c>
      <c r="E10" s="4" t="s">
        <v>78</v>
      </c>
      <c r="F10" s="77">
        <f>C32+C33+B35</f>
        <v>313</v>
      </c>
      <c r="G10" s="27"/>
      <c r="H10" s="64"/>
      <c r="I10" s="12" t="s">
        <v>155</v>
      </c>
      <c r="J10" s="9">
        <f>F13</f>
        <v>34.458715596330272</v>
      </c>
      <c r="K10" s="4">
        <f>RANK(J10,'Universal Aggregate Worksheet'!G7:G67,1)</f>
        <v>41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0.29692832764505117</v>
      </c>
      <c r="C11" s="6">
        <f>C9/C10</f>
        <v>0.27433628318584069</v>
      </c>
      <c r="D11" s="65" t="s">
        <v>3</v>
      </c>
      <c r="E11" s="4" t="s">
        <v>79</v>
      </c>
      <c r="F11" s="77">
        <f>SUM(F9:F10)</f>
        <v>612</v>
      </c>
      <c r="G11" s="27"/>
      <c r="H11" s="64"/>
      <c r="I11" s="12" t="s">
        <v>203</v>
      </c>
      <c r="J11" s="9">
        <f>J9-J10</f>
        <v>-1.5412844036697209</v>
      </c>
      <c r="K11" s="4">
        <f>RANK(J11,'Universal Aggregate Worksheet'!H7:H67,0)</f>
        <v>40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176</v>
      </c>
      <c r="C12" s="4">
        <v>188</v>
      </c>
      <c r="D12" s="65" t="s">
        <v>4</v>
      </c>
      <c r="E12" s="4" t="s">
        <v>80</v>
      </c>
      <c r="F12" s="78">
        <f>F9/(B44/60)</f>
        <v>32.917431192660551</v>
      </c>
      <c r="G12" s="28"/>
      <c r="H12" s="64"/>
      <c r="I12" s="4" t="s">
        <v>128</v>
      </c>
      <c r="J12" s="10">
        <f>F24</f>
        <v>28.410350877341124</v>
      </c>
      <c r="K12" s="4">
        <f>RANK(J12,'Universal Aggregate Worksheet'!AB7:AB67,0)</f>
        <v>36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0.60068259385665534</v>
      </c>
      <c r="C13" s="6">
        <f>C12/C10</f>
        <v>0.55457227138643073</v>
      </c>
      <c r="D13" s="65" t="s">
        <v>5</v>
      </c>
      <c r="E13" s="4" t="s">
        <v>81</v>
      </c>
      <c r="F13" s="78">
        <f>F10/(B44/60)</f>
        <v>34.458715596330272</v>
      </c>
      <c r="G13" s="28"/>
      <c r="H13" s="64"/>
      <c r="I13" s="4" t="s">
        <v>131</v>
      </c>
      <c r="J13" s="10">
        <f>F25</f>
        <v>29.848454652031407</v>
      </c>
      <c r="K13" s="4">
        <f>RANK(J13,'Universal Aggregate Worksheet'!AD7:AD67,1)</f>
        <v>35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0.49431818181818182</v>
      </c>
      <c r="C14" s="6">
        <f>C9/C12</f>
        <v>0.49468085106382981</v>
      </c>
      <c r="D14" s="65" t="s">
        <v>6</v>
      </c>
      <c r="E14" s="4" t="s">
        <v>82</v>
      </c>
      <c r="F14" s="78">
        <f>F11/(B44/60)</f>
        <v>67.376146788990823</v>
      </c>
      <c r="G14" s="28"/>
      <c r="H14" s="64"/>
      <c r="I14" s="4" t="s">
        <v>133</v>
      </c>
      <c r="J14" s="10">
        <f>F26</f>
        <v>-1.4381037746902834</v>
      </c>
      <c r="K14" s="4">
        <f>RANK(J14,'Universal Aggregate Worksheet'!AF7:AF67,0)</f>
        <v>39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46</v>
      </c>
      <c r="C15" s="4">
        <v>56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0.97993311036789299</v>
      </c>
      <c r="K15" s="4">
        <f>RANK(J15,'Universal Aggregate Worksheet'!O7:O67,0)</f>
        <v>42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0.52873563218390807</v>
      </c>
      <c r="C16" s="6">
        <f>C15/C9</f>
        <v>0.60215053763440862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1.0830670926517572</v>
      </c>
      <c r="K16" s="4">
        <f>RANK(J16,'Universal Aggregate Worksheet'!T7:T67,1)</f>
        <v>44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41</v>
      </c>
      <c r="C17" s="8">
        <f>C9-C15</f>
        <v>37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0.3105904436860068</v>
      </c>
      <c r="K17" s="4">
        <f>RANK(J17,'Universal Aggregate Worksheet'!R7:R67,0)</f>
        <v>22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29.096989966555181</v>
      </c>
      <c r="G18" s="29"/>
      <c r="H18" s="64"/>
      <c r="I18" s="4" t="s">
        <v>166</v>
      </c>
      <c r="J18" s="6">
        <f>F36</f>
        <v>0.27876991150442476</v>
      </c>
      <c r="K18" s="4">
        <f>RANK(J18,'Universal Aggregate Worksheet'!W7:W67,1)</f>
        <v>21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29.712460063897762</v>
      </c>
      <c r="G19" s="29"/>
      <c r="H19" s="64"/>
      <c r="I19" s="4" t="s">
        <v>176</v>
      </c>
      <c r="J19" s="10">
        <f>F48</f>
        <v>0.15384615384615385</v>
      </c>
      <c r="K19" s="4">
        <f>RANK(J19,'Universal Aggregate Worksheet'!Y7:Y67,0)</f>
        <v>39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38</v>
      </c>
      <c r="C20" s="4">
        <v>30</v>
      </c>
      <c r="D20" s="65" t="s">
        <v>12</v>
      </c>
      <c r="E20" s="4" t="s">
        <v>115</v>
      </c>
      <c r="F20" s="10">
        <f>F18-F19</f>
        <v>-0.6154700973425804</v>
      </c>
      <c r="G20" s="29"/>
      <c r="H20" s="64"/>
      <c r="I20" s="4" t="s">
        <v>177</v>
      </c>
      <c r="J20" s="10">
        <f>F49</f>
        <v>0.17891373801916932</v>
      </c>
      <c r="K20" s="4">
        <f>RANK(J20,'Universal Aggregate Worksheet'!Z7:Z67,1)</f>
        <v>38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19</v>
      </c>
      <c r="C21" s="4">
        <v>9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0.46226415094339623</v>
      </c>
      <c r="K21" s="4">
        <f>RANK(J21,'Universal Aggregate Worksheet'!J7:J67,0)</f>
        <v>42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0.5</v>
      </c>
      <c r="C22" s="23">
        <f>C21/C20</f>
        <v>0.3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0.82485875706214684</v>
      </c>
      <c r="K22" s="4">
        <f>RANK(J22,'Universal Aggregate Worksheet'!K7:K67,0)</f>
        <v>33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0.8571428571428571</v>
      </c>
      <c r="K23" s="4">
        <f>RANK(J23,'Universal Aggregate Worksheet'!L7:L67,1)</f>
        <v>48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3.3333333333333333E-2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28.410350877341124</v>
      </c>
      <c r="G24" s="7"/>
      <c r="H24" s="64"/>
      <c r="I24" s="4" t="s">
        <v>198</v>
      </c>
      <c r="J24" s="6">
        <f>B22</f>
        <v>0.5</v>
      </c>
      <c r="K24" s="4">
        <f>RANK(J24,'Universal Aggregate Worksheet'!AG7:AG67,0)</f>
        <v>5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29.848454652031407</v>
      </c>
      <c r="G25" s="7"/>
      <c r="H25" s="64"/>
      <c r="I25" s="12" t="s">
        <v>199</v>
      </c>
      <c r="J25" s="6">
        <f>C22</f>
        <v>0.3</v>
      </c>
      <c r="K25" s="4">
        <f>RANK(J25,'Universal Aggregate Worksheet'!AH7:AH67,1)</f>
        <v>19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-1.4381037746902834</v>
      </c>
      <c r="G26" s="7"/>
      <c r="H26" s="64"/>
      <c r="I26" s="12" t="s">
        <v>212</v>
      </c>
      <c r="J26" s="10">
        <f>F41</f>
        <v>0.12969283276450511</v>
      </c>
      <c r="K26" s="4">
        <f>RANK(J26,'Universal Aggregate Worksheet'!AM7:AM67,0)</f>
        <v>8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264</v>
      </c>
      <c r="C27" s="4">
        <v>295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8.8495575221238937E-2</v>
      </c>
      <c r="K27" s="4">
        <f>RANK(J27,'Universal Aggregate Worksheet'!AN7:AN67,1)</f>
        <v>15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154</v>
      </c>
      <c r="C28" s="12">
        <v>145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0.12709030100334448</v>
      </c>
      <c r="K28" s="4">
        <f>RANK(J28,'Universal Aggregate Worksheet'!AI7:AI67,0)</f>
        <v>15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60</v>
      </c>
      <c r="C29" s="12">
        <v>75</v>
      </c>
      <c r="D29" s="65" t="s">
        <v>21</v>
      </c>
      <c r="E29" s="4" t="s">
        <v>141</v>
      </c>
      <c r="F29" s="10">
        <f>B10/F9</f>
        <v>0.97993311036789299</v>
      </c>
      <c r="G29" s="29"/>
      <c r="H29" s="64"/>
      <c r="I29" s="12" t="s">
        <v>215</v>
      </c>
      <c r="J29" s="80">
        <f>G44</f>
        <v>9.5846645367412137E-2</v>
      </c>
      <c r="K29" s="4">
        <f>RANK(J29,'Universal Aggregate Worksheet'!AJ7:AJ67,1)</f>
        <v>19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1.0830670926517572</v>
      </c>
      <c r="G30" s="7"/>
      <c r="H30" s="64"/>
      <c r="I30" s="12" t="s">
        <v>216</v>
      </c>
      <c r="J30" s="80">
        <f>F45</f>
        <v>0.21839080459770116</v>
      </c>
      <c r="K30" s="4">
        <f>RANK(J30,'Universal Aggregate Worksheet'!AK7:AK67,0)</f>
        <v>1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-0.10313398228386417</v>
      </c>
      <c r="G31" s="29"/>
      <c r="H31" s="64"/>
      <c r="I31" s="12" t="s">
        <v>217</v>
      </c>
      <c r="J31" s="80">
        <f>G45</f>
        <v>9.6774193548387094E-2</v>
      </c>
      <c r="K31" s="4">
        <f>RANK(J31,'Universal Aggregate Worksheet'!AL7:AL67,1)</f>
        <v>19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98</v>
      </c>
      <c r="C32" s="94">
        <v>114</v>
      </c>
      <c r="D32" s="65" t="s">
        <v>24</v>
      </c>
      <c r="E32" s="4" t="s">
        <v>143</v>
      </c>
      <c r="F32" s="10">
        <f>B12/F9</f>
        <v>0.58862876254180607</v>
      </c>
      <c r="G32" s="29"/>
      <c r="H32" s="64"/>
      <c r="I32" s="12" t="s">
        <v>219</v>
      </c>
      <c r="J32" s="10">
        <f>F52</f>
        <v>5.3921568627450983E-2</v>
      </c>
      <c r="K32" s="4">
        <f>RANK(J32,'Universal Aggregate Worksheet'!AO7:AO67,1)</f>
        <v>24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177</v>
      </c>
      <c r="C33" s="12">
        <v>168</v>
      </c>
      <c r="D33" s="65" t="s">
        <v>25</v>
      </c>
      <c r="E33" s="12" t="s">
        <v>144</v>
      </c>
      <c r="F33" s="10">
        <f>C12/F10</f>
        <v>0.60063897763578278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6.8627450980392163E-2</v>
      </c>
      <c r="K33" s="4">
        <f>RANK(J33,'Universal Aggregate Worksheet'!AP7:AP67,0)</f>
        <v>10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146</v>
      </c>
      <c r="C34" s="94">
        <v>144</v>
      </c>
      <c r="D34" s="65" t="s">
        <v>26</v>
      </c>
      <c r="E34" s="12" t="s">
        <v>87</v>
      </c>
      <c r="F34" s="13">
        <f>F32-F33</f>
        <v>-1.2010215093976706E-2</v>
      </c>
      <c r="G34" s="29"/>
      <c r="H34" s="64"/>
      <c r="I34" s="12" t="s">
        <v>220</v>
      </c>
      <c r="J34" s="80">
        <f>F53</f>
        <v>0.30351437699680511</v>
      </c>
      <c r="K34" s="4">
        <f>RANK(J34,'Universal Aggregate Worksheet'!AQ7:AQ67,0)</f>
        <v>37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31</v>
      </c>
      <c r="C35" s="94">
        <f>C33-C34</f>
        <v>24</v>
      </c>
      <c r="D35" s="65" t="s">
        <v>27</v>
      </c>
      <c r="E35" s="12" t="s">
        <v>145</v>
      </c>
      <c r="F35" s="6">
        <f>((0.167*B21)+(B9)+(0.83*B23))/B10</f>
        <v>0.3105904436860068</v>
      </c>
      <c r="G35" s="30"/>
      <c r="H35" s="64"/>
      <c r="I35" s="12" t="s">
        <v>221</v>
      </c>
      <c r="J35" s="80">
        <f>G53</f>
        <v>0.2976588628762542</v>
      </c>
      <c r="K35" s="4">
        <f>RANK(J35,'Universal Aggregate Worksheet'!AR7:AR67,1)</f>
        <v>24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0.82485875706214684</v>
      </c>
      <c r="C36" s="6">
        <f>C34/(C34+C35)</f>
        <v>0.8571428571428571</v>
      </c>
      <c r="D36" s="65" t="s">
        <v>28</v>
      </c>
      <c r="E36" s="12" t="s">
        <v>146</v>
      </c>
      <c r="F36" s="6">
        <f>((0.167*C21)+(C9)+(0.83*C23))/C10</f>
        <v>0.27876991150442476</v>
      </c>
      <c r="G36" s="7"/>
      <c r="H36" s="64"/>
      <c r="I36" s="12" t="s">
        <v>352</v>
      </c>
      <c r="J36" s="80">
        <f>F54</f>
        <v>0.19169329073482427</v>
      </c>
      <c r="K36" s="4">
        <f>RANK(J36,'Universal Aggregate Worksheet'!N7:N67,1)</f>
        <v>14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0.51706249999999998</v>
      </c>
      <c r="G37" s="30"/>
      <c r="H37" s="64"/>
      <c r="I37" s="12" t="s">
        <v>353</v>
      </c>
      <c r="J37" s="80">
        <f>F55</f>
        <v>0.51505016722408026</v>
      </c>
      <c r="K37" s="4">
        <f>RANK(J37,'Universal Aggregate Worksheet'!M7:M67,1)</f>
        <v>45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0.50267553191489367</v>
      </c>
      <c r="G38" s="30"/>
      <c r="H38" s="64"/>
      <c r="I38" s="12" t="s">
        <v>200</v>
      </c>
      <c r="J38" s="10">
        <f>B71</f>
        <v>29.215805124589664</v>
      </c>
      <c r="K38" s="4">
        <f>RANK(J38,'Universal Aggregate Worksheet'!AS7:AS67,0)</f>
        <v>40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33</v>
      </c>
      <c r="C39" s="12">
        <v>42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30.140493822010349</v>
      </c>
      <c r="K39" s="4">
        <f>RANK(J39,'Universal Aggregate Worksheet'!AT7:AT67,1)</f>
        <v>43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30.5</v>
      </c>
      <c r="C40" s="4">
        <v>36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-0.92468869742068449</v>
      </c>
      <c r="K40" s="4">
        <f>RANK(J40,'Universal Aggregate Worksheet'!AU7:AU67,0)</f>
        <v>44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0.12969283276450511</v>
      </c>
      <c r="G41" s="13">
        <f>C20/C10</f>
        <v>8.8495575221238937E-2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8.8495575221238937E-2</v>
      </c>
      <c r="G42" s="10">
        <f>B20/B10</f>
        <v>0.12969283276450511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9</v>
      </c>
      <c r="C43" s="4">
        <v>9</v>
      </c>
      <c r="D43" s="65" t="s">
        <v>190</v>
      </c>
      <c r="E43" s="12" t="s">
        <v>208</v>
      </c>
      <c r="F43" s="10">
        <f>F41-F42</f>
        <v>4.1197257543266169E-2</v>
      </c>
      <c r="G43" s="10">
        <f>G41-G42</f>
        <v>-4.1197257543266169E-2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545</v>
      </c>
      <c r="C44" s="4">
        <v>545</v>
      </c>
      <c r="D44" s="65" t="s">
        <v>34</v>
      </c>
      <c r="E44" s="12" t="s">
        <v>209</v>
      </c>
      <c r="F44" s="79">
        <f>B20/F9</f>
        <v>0.12709030100334448</v>
      </c>
      <c r="G44" s="79">
        <f>C20/F10</f>
        <v>9.5846645367412137E-2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0.21839080459770116</v>
      </c>
      <c r="G45" s="79">
        <f>C21/C9</f>
        <v>9.6774193548387094E-2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0.15384615384615385</v>
      </c>
      <c r="G48" s="32"/>
      <c r="H48" s="64"/>
      <c r="M48" s="65" t="s">
        <v>39</v>
      </c>
    </row>
    <row r="49" spans="1:13">
      <c r="A49" s="4" t="s">
        <v>46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26.775956284153008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31.232876712328768</v>
      </c>
      <c r="D49" s="65" t="s">
        <v>38</v>
      </c>
      <c r="E49" s="4" t="s">
        <v>152</v>
      </c>
      <c r="F49" s="10">
        <f>C15/F10</f>
        <v>0.17891373801916932</v>
      </c>
      <c r="G49" s="29"/>
      <c r="H49" s="64"/>
      <c r="M49" s="65" t="s">
        <v>38</v>
      </c>
    </row>
    <row r="50" spans="1:13">
      <c r="A50" s="4" t="s">
        <v>49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32.986111111111107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28.059701492537314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31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36.363636363636367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26.515151515151516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45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26.702997275204361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33.521126760563376</v>
      </c>
      <c r="D52" s="65" t="s">
        <v>43</v>
      </c>
      <c r="E52" s="4" t="s">
        <v>85</v>
      </c>
      <c r="F52" s="10">
        <f>B39/F11</f>
        <v>5.3921568627450983E-2</v>
      </c>
      <c r="G52" s="10">
        <f>C39/F11</f>
        <v>6.8627450980392163E-2</v>
      </c>
      <c r="H52" s="64"/>
      <c r="M52" s="65" t="s">
        <v>42</v>
      </c>
    </row>
    <row r="53" spans="1:13">
      <c r="A53" s="4" t="s">
        <v>24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31.549295774647888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29.973474801061005</v>
      </c>
      <c r="D53" s="65" t="s">
        <v>44</v>
      </c>
      <c r="E53" s="12" t="s">
        <v>211</v>
      </c>
      <c r="F53" s="79">
        <f>(C12-C9)/F10</f>
        <v>0.30351437699680511</v>
      </c>
      <c r="G53" s="79">
        <f>(B12-B9)/F9</f>
        <v>0.2976588628762542</v>
      </c>
      <c r="H53" s="64"/>
      <c r="M53" s="65" t="s">
        <v>43</v>
      </c>
    </row>
    <row r="54" spans="1:13">
      <c r="A54" s="4" t="s">
        <v>14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26.086956521739129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27.118644067796609</v>
      </c>
      <c r="D54" s="65" t="s">
        <v>45</v>
      </c>
      <c r="E54" s="12" t="s">
        <v>350</v>
      </c>
      <c r="F54" s="79">
        <f>B29/F10</f>
        <v>0.19169329073482427</v>
      </c>
      <c r="G54" s="79">
        <f>C29/F9</f>
        <v>0.25083612040133779</v>
      </c>
      <c r="H54" s="64"/>
      <c r="M54" s="65" t="s">
        <v>44</v>
      </c>
    </row>
    <row r="55" spans="1:13">
      <c r="A55" s="4" t="s">
        <v>57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21.628498727735369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38.87323943661972</v>
      </c>
      <c r="D55" s="65" t="s">
        <v>46</v>
      </c>
      <c r="E55" s="12" t="s">
        <v>351</v>
      </c>
      <c r="F55" s="79">
        <f>B28/F9</f>
        <v>0.51505016722408026</v>
      </c>
      <c r="G55" s="79">
        <f>C28/F10</f>
        <v>0.46325878594249204</v>
      </c>
      <c r="H55" s="64"/>
      <c r="M55" s="65" t="s">
        <v>45</v>
      </c>
    </row>
    <row r="56" spans="1:13">
      <c r="A56" s="4" t="s">
        <v>26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26.530612244897959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27.466666666666669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16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34.31818181818182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28.50356294536817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193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0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0</v>
      </c>
      <c r="D58" s="65" t="s">
        <v>191</v>
      </c>
      <c r="E58" s="12" t="s">
        <v>100</v>
      </c>
      <c r="F58" s="10">
        <f>B71</f>
        <v>29.215805124589664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30.140493822010349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-0.92468869742068449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29.215805124589664</v>
      </c>
      <c r="C71" s="34">
        <f>AVERAGEIF(C49:C67,"&gt;0")</f>
        <v>30.140493822010349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96</v>
      </c>
      <c r="B1" s="3" t="s">
        <v>31</v>
      </c>
    </row>
    <row r="2" spans="1:26">
      <c r="A2" t="s">
        <v>97</v>
      </c>
      <c r="B2" s="63">
        <v>2012</v>
      </c>
    </row>
    <row r="3" spans="1:26">
      <c r="A3" t="s">
        <v>98</v>
      </c>
      <c r="B3" s="3" t="s">
        <v>126</v>
      </c>
    </row>
    <row r="4" spans="1:26" ht="15.75" thickBot="1"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>
      <c r="A7" s="7"/>
      <c r="B7" s="75" t="str">
        <f>B1</f>
        <v>Maryland</v>
      </c>
      <c r="C7" s="75" t="s">
        <v>62</v>
      </c>
      <c r="D7" s="66" t="s">
        <v>193</v>
      </c>
      <c r="E7" s="7"/>
      <c r="F7" s="75" t="str">
        <f>B1</f>
        <v>Maryland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61.111111111111114</v>
      </c>
      <c r="K8" s="4">
        <f>RANK(J8,'Universal Aggregate Worksheet'!I7:I67,0)</f>
        <v>51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  <c r="X8" s="40"/>
      <c r="Y8" s="39"/>
      <c r="Z8" s="40"/>
    </row>
    <row r="9" spans="1:26">
      <c r="A9" s="4" t="s">
        <v>65</v>
      </c>
      <c r="B9" s="4">
        <v>104</v>
      </c>
      <c r="C9" s="4">
        <v>70</v>
      </c>
      <c r="D9" s="65" t="s">
        <v>1</v>
      </c>
      <c r="E9" s="4" t="s">
        <v>77</v>
      </c>
      <c r="F9" s="77">
        <f>B32+B33+C35</f>
        <v>286</v>
      </c>
      <c r="G9" s="27"/>
      <c r="H9" s="64"/>
      <c r="I9" s="12" t="s">
        <v>154</v>
      </c>
      <c r="J9" s="9">
        <f>F12</f>
        <v>31.777777777777779</v>
      </c>
      <c r="K9" s="4">
        <f>RANK(J9,'Universal Aggregate Worksheet'!F7:F67,0)</f>
        <v>44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  <c r="X9" s="40"/>
      <c r="Y9" s="39"/>
      <c r="Z9" s="40"/>
    </row>
    <row r="10" spans="1:26">
      <c r="A10" s="4" t="s">
        <v>66</v>
      </c>
      <c r="B10" s="4">
        <v>332</v>
      </c>
      <c r="C10" s="4">
        <v>265</v>
      </c>
      <c r="D10" s="65" t="s">
        <v>2</v>
      </c>
      <c r="E10" s="4" t="s">
        <v>78</v>
      </c>
      <c r="F10" s="77">
        <f>C32+C33+B35</f>
        <v>264</v>
      </c>
      <c r="G10" s="27"/>
      <c r="H10" s="64"/>
      <c r="I10" s="12" t="s">
        <v>155</v>
      </c>
      <c r="J10" s="9">
        <f>F13</f>
        <v>29.333333333333332</v>
      </c>
      <c r="K10" s="4">
        <f>RANK(J10,'Universal Aggregate Worksheet'!G7:G67,1)</f>
        <v>6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  <c r="X10" s="40"/>
      <c r="Y10" s="39"/>
      <c r="Z10" s="40"/>
    </row>
    <row r="11" spans="1:26">
      <c r="A11" s="4" t="s">
        <v>67</v>
      </c>
      <c r="B11" s="6">
        <f>B9/B10</f>
        <v>0.31325301204819278</v>
      </c>
      <c r="C11" s="6">
        <f>C9/C10</f>
        <v>0.26415094339622641</v>
      </c>
      <c r="D11" s="65" t="s">
        <v>3</v>
      </c>
      <c r="E11" s="4" t="s">
        <v>79</v>
      </c>
      <c r="F11" s="77">
        <f>SUM(F9:F10)</f>
        <v>550</v>
      </c>
      <c r="G11" s="27"/>
      <c r="H11" s="64"/>
      <c r="I11" s="12" t="s">
        <v>203</v>
      </c>
      <c r="J11" s="9">
        <f>J9-J10</f>
        <v>2.4444444444444464</v>
      </c>
      <c r="K11" s="4">
        <f>RANK(J11,'Universal Aggregate Worksheet'!H7:H67,0)</f>
        <v>13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  <c r="X11" s="40"/>
      <c r="Y11" s="39"/>
      <c r="Z11" s="40"/>
    </row>
    <row r="12" spans="1:26">
      <c r="A12" s="4" t="s">
        <v>68</v>
      </c>
      <c r="B12" s="4">
        <v>201</v>
      </c>
      <c r="C12" s="4">
        <v>160</v>
      </c>
      <c r="D12" s="65" t="s">
        <v>4</v>
      </c>
      <c r="E12" s="4" t="s">
        <v>80</v>
      </c>
      <c r="F12" s="78">
        <f>F9/(B44/60)</f>
        <v>31.777777777777779</v>
      </c>
      <c r="G12" s="28"/>
      <c r="H12" s="64"/>
      <c r="I12" s="4" t="s">
        <v>128</v>
      </c>
      <c r="J12" s="10">
        <f>F24</f>
        <v>35.543164099777016</v>
      </c>
      <c r="K12" s="4">
        <f>RANK(J12,'Universal Aggregate Worksheet'!AB7:AB67,0)</f>
        <v>7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  <c r="X12" s="40"/>
      <c r="Y12" s="39"/>
      <c r="Z12" s="40"/>
    </row>
    <row r="13" spans="1:26">
      <c r="A13" s="4" t="s">
        <v>69</v>
      </c>
      <c r="B13" s="6">
        <f>B12/B10</f>
        <v>0.60542168674698793</v>
      </c>
      <c r="C13" s="6">
        <f>C12/C10</f>
        <v>0.60377358490566035</v>
      </c>
      <c r="D13" s="65" t="s">
        <v>5</v>
      </c>
      <c r="E13" s="4" t="s">
        <v>81</v>
      </c>
      <c r="F13" s="78">
        <f>F10/(B44/60)</f>
        <v>29.333333333333332</v>
      </c>
      <c r="G13" s="28"/>
      <c r="H13" s="64"/>
      <c r="I13" s="4" t="s">
        <v>131</v>
      </c>
      <c r="J13" s="10">
        <f>F25</f>
        <v>24.182628285688626</v>
      </c>
      <c r="K13" s="4">
        <f>RANK(J13,'Universal Aggregate Worksheet'!AD7:AD67,1)</f>
        <v>8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  <c r="X13" s="40"/>
      <c r="Y13" s="39"/>
      <c r="Z13" s="40"/>
    </row>
    <row r="14" spans="1:26">
      <c r="A14" s="4" t="s">
        <v>73</v>
      </c>
      <c r="B14" s="6">
        <f>B9/B12</f>
        <v>0.51741293532338306</v>
      </c>
      <c r="C14" s="6">
        <f>C9/C12</f>
        <v>0.4375</v>
      </c>
      <c r="D14" s="65" t="s">
        <v>6</v>
      </c>
      <c r="E14" s="4" t="s">
        <v>82</v>
      </c>
      <c r="F14" s="78">
        <f>F11/(B44/60)</f>
        <v>61.111111111111114</v>
      </c>
      <c r="G14" s="28"/>
      <c r="H14" s="64"/>
      <c r="I14" s="4" t="s">
        <v>133</v>
      </c>
      <c r="J14" s="10">
        <f>F26</f>
        <v>11.36053581408839</v>
      </c>
      <c r="K14" s="4">
        <f>RANK(J14,'Universal Aggregate Worksheet'!AF7:AF67,0)</f>
        <v>5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  <c r="X14" s="40"/>
      <c r="Y14" s="39"/>
      <c r="Z14" s="40"/>
    </row>
    <row r="15" spans="1:26">
      <c r="A15" s="4" t="s">
        <v>70</v>
      </c>
      <c r="B15" s="4">
        <v>61</v>
      </c>
      <c r="C15" s="4">
        <v>40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1.1608391608391608</v>
      </c>
      <c r="K15" s="4">
        <f>RANK(J15,'Universal Aggregate Worksheet'!O7:O67,0)</f>
        <v>5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  <c r="X15" s="40"/>
      <c r="Y15" s="39"/>
      <c r="Z15" s="40"/>
    </row>
    <row r="16" spans="1:26">
      <c r="A16" s="4" t="s">
        <v>74</v>
      </c>
      <c r="B16" s="6">
        <f>B15/B9</f>
        <v>0.58653846153846156</v>
      </c>
      <c r="C16" s="6">
        <f>C15/C9</f>
        <v>0.5714285714285714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1.0037878787878789</v>
      </c>
      <c r="K16" s="4">
        <f>RANK(J16,'Universal Aggregate Worksheet'!T7:T67,1)</f>
        <v>29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  <c r="X16" s="40"/>
      <c r="Y16" s="39"/>
      <c r="Z16" s="40"/>
    </row>
    <row r="17" spans="1:26">
      <c r="A17" s="4" t="s">
        <v>337</v>
      </c>
      <c r="B17" s="8">
        <f>B9-B15</f>
        <v>43</v>
      </c>
      <c r="C17" s="8">
        <f>C9-C15</f>
        <v>30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0.32178915662650603</v>
      </c>
      <c r="K17" s="4">
        <f>RANK(J17,'Universal Aggregate Worksheet'!R7:R67,0)</f>
        <v>14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  <c r="X17" s="40"/>
      <c r="Y17" s="39"/>
      <c r="Z17" s="40"/>
    </row>
    <row r="18" spans="1:26">
      <c r="A18" s="7"/>
      <c r="B18" s="7"/>
      <c r="C18" s="7"/>
      <c r="D18" s="65" t="s">
        <v>10</v>
      </c>
      <c r="E18" s="4" t="s">
        <v>113</v>
      </c>
      <c r="F18" s="10">
        <f>(B9/F9)*100</f>
        <v>36.363636363636367</v>
      </c>
      <c r="G18" s="29"/>
      <c r="H18" s="64"/>
      <c r="I18" s="4" t="s">
        <v>166</v>
      </c>
      <c r="J18" s="6">
        <f>F36</f>
        <v>0.27234339622641512</v>
      </c>
      <c r="K18" s="4">
        <f>RANK(J18,'Universal Aggregate Worksheet'!W7:W67,1)</f>
        <v>14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  <c r="X18" s="40"/>
      <c r="Y18" s="39"/>
      <c r="Z18" s="40"/>
    </row>
    <row r="19" spans="1:26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26.515151515151516</v>
      </c>
      <c r="G19" s="29"/>
      <c r="H19" s="64"/>
      <c r="I19" s="4" t="s">
        <v>176</v>
      </c>
      <c r="J19" s="10">
        <f>F48</f>
        <v>0.21328671328671328</v>
      </c>
      <c r="K19" s="4">
        <f>RANK(J19,'Universal Aggregate Worksheet'!Y7:Y67,0)</f>
        <v>12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  <c r="X19" s="40"/>
      <c r="Y19" s="39"/>
      <c r="Z19" s="40"/>
    </row>
    <row r="20" spans="1:26">
      <c r="A20" s="4" t="s">
        <v>90</v>
      </c>
      <c r="B20" s="4">
        <v>29</v>
      </c>
      <c r="C20" s="4">
        <v>34</v>
      </c>
      <c r="D20" s="65" t="s">
        <v>12</v>
      </c>
      <c r="E20" s="4" t="s">
        <v>115</v>
      </c>
      <c r="F20" s="10">
        <f>F18-F19</f>
        <v>9.8484848484848513</v>
      </c>
      <c r="G20" s="29"/>
      <c r="H20" s="64"/>
      <c r="I20" s="4" t="s">
        <v>177</v>
      </c>
      <c r="J20" s="10">
        <f>F49</f>
        <v>0.15151515151515152</v>
      </c>
      <c r="K20" s="4">
        <f>RANK(J20,'Universal Aggregate Worksheet'!Z7:Z67,1)</f>
        <v>20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  <c r="X20" s="40"/>
      <c r="Y20" s="39"/>
      <c r="Z20" s="40"/>
    </row>
    <row r="21" spans="1:26">
      <c r="A21" s="4" t="s">
        <v>91</v>
      </c>
      <c r="B21" s="4">
        <v>12</v>
      </c>
      <c r="C21" s="4">
        <v>13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0.5074626865671642</v>
      </c>
      <c r="K21" s="4">
        <f>RANK(J21,'Universal Aggregate Worksheet'!J7:J67,0)</f>
        <v>28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  <c r="X21" s="40"/>
      <c r="Y21" s="39"/>
      <c r="Z21" s="40"/>
    </row>
    <row r="22" spans="1:26">
      <c r="A22" s="12" t="s">
        <v>138</v>
      </c>
      <c r="B22" s="23">
        <f>B21/B20</f>
        <v>0.41379310344827586</v>
      </c>
      <c r="C22" s="23">
        <f>C21/C20</f>
        <v>0.38235294117647056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0.91249999999999998</v>
      </c>
      <c r="K22" s="4">
        <f>RANK(J22,'Universal Aggregate Worksheet'!K7:K67,0)</f>
        <v>2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  <c r="X22" s="40"/>
      <c r="Y22" s="39"/>
      <c r="Z22" s="40"/>
    </row>
    <row r="23" spans="1:26">
      <c r="A23" s="12" t="s">
        <v>92</v>
      </c>
      <c r="B23" s="12">
        <v>1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0.84105960264900659</v>
      </c>
      <c r="K23" s="4">
        <f>RANK(J23,'Universal Aggregate Worksheet'!L7:L67,1)</f>
        <v>35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  <c r="X23" s="40"/>
      <c r="Y23" s="39"/>
      <c r="Z23" s="40"/>
    </row>
    <row r="24" spans="1:26">
      <c r="A24" s="12" t="s">
        <v>93</v>
      </c>
      <c r="B24" s="23">
        <f>B23/C20</f>
        <v>2.9411764705882353E-2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35.543164099777016</v>
      </c>
      <c r="G24" s="7"/>
      <c r="H24" s="64"/>
      <c r="I24" s="4" t="s">
        <v>198</v>
      </c>
      <c r="J24" s="6">
        <f>B22</f>
        <v>0.41379310344827586</v>
      </c>
      <c r="K24" s="4">
        <f>RANK(J24,'Universal Aggregate Worksheet'!AG7:AG67,0)</f>
        <v>19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  <c r="X24" s="40"/>
      <c r="Y24" s="39"/>
      <c r="Z24" s="40"/>
    </row>
    <row r="25" spans="1:26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24.182628285688626</v>
      </c>
      <c r="G25" s="7"/>
      <c r="H25" s="64"/>
      <c r="I25" s="12" t="s">
        <v>199</v>
      </c>
      <c r="J25" s="6">
        <f>C22</f>
        <v>0.38235294117647056</v>
      </c>
      <c r="K25" s="4">
        <f>RANK(J25,'Universal Aggregate Worksheet'!AH7:AH67,1)</f>
        <v>40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  <c r="X25" s="40"/>
      <c r="Y25" s="39"/>
      <c r="Z25" s="40"/>
    </row>
    <row r="26" spans="1:26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11.36053581408839</v>
      </c>
      <c r="G26" s="7"/>
      <c r="H26" s="64"/>
      <c r="I26" s="12" t="s">
        <v>212</v>
      </c>
      <c r="J26" s="10">
        <f>F41</f>
        <v>8.7349397590361449E-2</v>
      </c>
      <c r="K26" s="4">
        <f>RANK(J26,'Universal Aggregate Worksheet'!AM7:AM67,0)</f>
        <v>47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  <c r="X26" s="40"/>
      <c r="Y26" s="39"/>
      <c r="Z26" s="40"/>
    </row>
    <row r="27" spans="1:26">
      <c r="A27" s="4" t="s">
        <v>338</v>
      </c>
      <c r="B27" s="4">
        <v>296</v>
      </c>
      <c r="C27" s="4">
        <v>230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0.12830188679245283</v>
      </c>
      <c r="K27" s="4">
        <f>RANK(J27,'Universal Aggregate Worksheet'!AN7:AN67,1)</f>
        <v>54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  <c r="X27" s="40"/>
      <c r="Y27" s="39"/>
      <c r="Z27" s="40"/>
    </row>
    <row r="28" spans="1:26">
      <c r="A28" s="4" t="s">
        <v>339</v>
      </c>
      <c r="B28" s="12">
        <v>111</v>
      </c>
      <c r="C28" s="12">
        <v>133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0.10139860139860139</v>
      </c>
      <c r="K28" s="4">
        <f>RANK(J28,'Universal Aggregate Worksheet'!AI7:AI67,0)</f>
        <v>33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  <c r="X28" s="40"/>
      <c r="Y28" s="39"/>
      <c r="Z28" s="40"/>
    </row>
    <row r="29" spans="1:26">
      <c r="A29" s="12" t="s">
        <v>340</v>
      </c>
      <c r="B29" s="12">
        <v>79</v>
      </c>
      <c r="C29" s="12">
        <v>45</v>
      </c>
      <c r="D29" s="65" t="s">
        <v>21</v>
      </c>
      <c r="E29" s="4" t="s">
        <v>141</v>
      </c>
      <c r="F29" s="10">
        <f>B10/F9</f>
        <v>1.1608391608391608</v>
      </c>
      <c r="G29" s="29"/>
      <c r="H29" s="64"/>
      <c r="I29" s="12" t="s">
        <v>215</v>
      </c>
      <c r="J29" s="80">
        <f>G44</f>
        <v>0.12878787878787878</v>
      </c>
      <c r="K29" s="4">
        <f>RANK(J29,'Universal Aggregate Worksheet'!AJ7:AJ67,1)</f>
        <v>51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  <c r="X29" s="40"/>
      <c r="Y29" s="39"/>
      <c r="Z29" s="40"/>
    </row>
    <row r="30" spans="1:26">
      <c r="A30" s="7"/>
      <c r="B30" s="7"/>
      <c r="C30" s="7"/>
      <c r="D30" s="65" t="s">
        <v>22</v>
      </c>
      <c r="E30" s="12" t="s">
        <v>142</v>
      </c>
      <c r="F30" s="10">
        <f>C10/F10</f>
        <v>1.0037878787878789</v>
      </c>
      <c r="G30" s="7"/>
      <c r="H30" s="64"/>
      <c r="I30" s="12" t="s">
        <v>216</v>
      </c>
      <c r="J30" s="80">
        <f>F45</f>
        <v>0.11538461538461539</v>
      </c>
      <c r="K30" s="4">
        <f>RANK(J30,'Universal Aggregate Worksheet'!AK7:AK67,0)</f>
        <v>40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  <c r="X30" s="40"/>
      <c r="Y30" s="39"/>
      <c r="Z30" s="40"/>
    </row>
    <row r="31" spans="1:26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0.15705128205128194</v>
      </c>
      <c r="G31" s="29"/>
      <c r="H31" s="64"/>
      <c r="I31" s="12" t="s">
        <v>217</v>
      </c>
      <c r="J31" s="80">
        <f>G45</f>
        <v>0.18571428571428572</v>
      </c>
      <c r="K31" s="4">
        <f>RANK(J31,'Universal Aggregate Worksheet'!AL7:AL67,1)</f>
        <v>55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  <c r="X31" s="40"/>
      <c r="Y31" s="39"/>
      <c r="Z31" s="40"/>
    </row>
    <row r="32" spans="1:26">
      <c r="A32" s="12" t="s">
        <v>342</v>
      </c>
      <c r="B32" s="94">
        <v>102</v>
      </c>
      <c r="C32" s="94">
        <v>99</v>
      </c>
      <c r="D32" s="65" t="s">
        <v>24</v>
      </c>
      <c r="E32" s="4" t="s">
        <v>143</v>
      </c>
      <c r="F32" s="10">
        <f>B12/F9</f>
        <v>0.70279720279720281</v>
      </c>
      <c r="G32" s="29"/>
      <c r="H32" s="64"/>
      <c r="I32" s="12" t="s">
        <v>219</v>
      </c>
      <c r="J32" s="10">
        <f>F52</f>
        <v>7.0909090909090908E-2</v>
      </c>
      <c r="K32" s="4">
        <f>RANK(J32,'Universal Aggregate Worksheet'!AO7:AO67,1)</f>
        <v>54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  <c r="X32" s="40"/>
      <c r="Y32" s="39"/>
      <c r="Z32" s="40"/>
    </row>
    <row r="33" spans="1:26">
      <c r="A33" s="12" t="s">
        <v>343</v>
      </c>
      <c r="B33" s="12">
        <v>160</v>
      </c>
      <c r="C33" s="12">
        <v>151</v>
      </c>
      <c r="D33" s="65" t="s">
        <v>25</v>
      </c>
      <c r="E33" s="12" t="s">
        <v>144</v>
      </c>
      <c r="F33" s="10">
        <f>C12/F10</f>
        <v>0.60606060606060608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0.06</v>
      </c>
      <c r="K33" s="4">
        <f>RANK(J33,'Universal Aggregate Worksheet'!AP7:AP67,0)</f>
        <v>20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  <c r="X33" s="40"/>
      <c r="Y33" s="39"/>
      <c r="Z33" s="40"/>
    </row>
    <row r="34" spans="1:26">
      <c r="A34" s="12" t="s">
        <v>71</v>
      </c>
      <c r="B34" s="94">
        <v>146</v>
      </c>
      <c r="C34" s="94">
        <v>127</v>
      </c>
      <c r="D34" s="65" t="s">
        <v>26</v>
      </c>
      <c r="E34" s="12" t="s">
        <v>87</v>
      </c>
      <c r="F34" s="13">
        <f>F32-F33</f>
        <v>9.6736596736596736E-2</v>
      </c>
      <c r="G34" s="29"/>
      <c r="H34" s="64"/>
      <c r="I34" s="12" t="s">
        <v>220</v>
      </c>
      <c r="J34" s="80">
        <f>F53</f>
        <v>0.34090909090909088</v>
      </c>
      <c r="K34" s="4">
        <f>RANK(J34,'Universal Aggregate Worksheet'!AQ7:AQ67,0)</f>
        <v>19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  <c r="X34" s="40"/>
      <c r="Y34" s="39"/>
      <c r="Z34" s="40"/>
    </row>
    <row r="35" spans="1:26">
      <c r="A35" s="12" t="s">
        <v>72</v>
      </c>
      <c r="B35" s="94">
        <f>B33-B34</f>
        <v>14</v>
      </c>
      <c r="C35" s="94">
        <f>C33-C34</f>
        <v>24</v>
      </c>
      <c r="D35" s="65" t="s">
        <v>27</v>
      </c>
      <c r="E35" s="12" t="s">
        <v>145</v>
      </c>
      <c r="F35" s="6">
        <f>((0.167*B21)+(B9)+(0.83*B23))/B10</f>
        <v>0.32178915662650603</v>
      </c>
      <c r="G35" s="30"/>
      <c r="H35" s="64"/>
      <c r="I35" s="12" t="s">
        <v>221</v>
      </c>
      <c r="J35" s="80">
        <f>G53</f>
        <v>0.33916083916083917</v>
      </c>
      <c r="K35" s="4">
        <f>RANK(J35,'Universal Aggregate Worksheet'!AR7:AR67,1)</f>
        <v>44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  <c r="X35" s="40"/>
      <c r="Y35" s="39"/>
      <c r="Z35" s="40"/>
    </row>
    <row r="36" spans="1:26">
      <c r="A36" s="91" t="s">
        <v>75</v>
      </c>
      <c r="B36" s="6">
        <f>B34/(B34+B35)</f>
        <v>0.91249999999999998</v>
      </c>
      <c r="C36" s="6">
        <f>C34/(C34+C35)</f>
        <v>0.84105960264900659</v>
      </c>
      <c r="D36" s="65" t="s">
        <v>28</v>
      </c>
      <c r="E36" s="12" t="s">
        <v>146</v>
      </c>
      <c r="F36" s="6">
        <f>((0.167*C21)+(C9)+(0.83*C23))/C10</f>
        <v>0.27234339622641512</v>
      </c>
      <c r="G36" s="7"/>
      <c r="H36" s="64"/>
      <c r="I36" s="12" t="s">
        <v>352</v>
      </c>
      <c r="J36" s="80">
        <f>F54</f>
        <v>0.29924242424242425</v>
      </c>
      <c r="K36" s="4">
        <f>RANK(J36,'Universal Aggregate Worksheet'!N7:N67,1)</f>
        <v>60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  <c r="X36" s="40"/>
      <c r="Y36" s="39"/>
      <c r="Z36" s="40"/>
    </row>
    <row r="37" spans="1:26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0.53151243781094526</v>
      </c>
      <c r="G37" s="30"/>
      <c r="H37" s="64"/>
      <c r="I37" s="12" t="s">
        <v>353</v>
      </c>
      <c r="J37" s="80">
        <f>F55</f>
        <v>0.38811188811188813</v>
      </c>
      <c r="K37" s="4">
        <f>RANK(J37,'Universal Aggregate Worksheet'!M7:M67,1)</f>
        <v>5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  <c r="X37" s="40"/>
      <c r="Y37" s="39"/>
      <c r="Z37" s="40"/>
    </row>
    <row r="38" spans="1:26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0.45106875000000002</v>
      </c>
      <c r="G38" s="30"/>
      <c r="H38" s="64"/>
      <c r="I38" s="12" t="s">
        <v>200</v>
      </c>
      <c r="J38" s="10">
        <f>B71</f>
        <v>32.180420307158357</v>
      </c>
      <c r="K38" s="4">
        <f>RANK(J38,'Universal Aggregate Worksheet'!AS7:AS67,0)</f>
        <v>1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  <c r="X38" s="40"/>
      <c r="Y38" s="39"/>
      <c r="Z38" s="40"/>
    </row>
    <row r="39" spans="1:26">
      <c r="A39" s="12" t="s">
        <v>344</v>
      </c>
      <c r="B39" s="12">
        <v>39</v>
      </c>
      <c r="C39" s="12">
        <v>33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30.108569091139884</v>
      </c>
      <c r="K39" s="4">
        <f>RANK(J39,'Universal Aggregate Worksheet'!AT7:AT67,1)</f>
        <v>42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  <c r="X39" s="40"/>
      <c r="Y39" s="39"/>
      <c r="Z39" s="40"/>
    </row>
    <row r="40" spans="1:26">
      <c r="A40" s="91" t="s">
        <v>345</v>
      </c>
      <c r="B40" s="4">
        <v>34</v>
      </c>
      <c r="C40" s="4">
        <v>29.5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2.071851216018473</v>
      </c>
      <c r="K40" s="4">
        <f>RANK(J40,'Universal Aggregate Worksheet'!AU7:AU67,0)</f>
        <v>11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  <c r="X40" s="40"/>
      <c r="Y40" s="39"/>
      <c r="Z40" s="40"/>
    </row>
    <row r="41" spans="1:26">
      <c r="A41" s="7"/>
      <c r="B41" s="7"/>
      <c r="C41" s="7"/>
      <c r="D41" s="65" t="s">
        <v>188</v>
      </c>
      <c r="E41" s="12" t="s">
        <v>94</v>
      </c>
      <c r="F41" s="13">
        <f>B20/B10</f>
        <v>8.7349397590361449E-2</v>
      </c>
      <c r="G41" s="13">
        <f>C20/C10</f>
        <v>0.12830188679245283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  <c r="X41" s="40"/>
      <c r="Y41" s="39"/>
      <c r="Z41" s="40"/>
    </row>
    <row r="42" spans="1:26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0.12830188679245283</v>
      </c>
      <c r="G42" s="10">
        <f>B20/B10</f>
        <v>8.7349397590361449E-2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  <c r="X42" s="40"/>
      <c r="Y42" s="39"/>
      <c r="Z42" s="40"/>
    </row>
    <row r="43" spans="1:26">
      <c r="A43" s="4" t="s">
        <v>347</v>
      </c>
      <c r="B43" s="4">
        <v>9</v>
      </c>
      <c r="C43" s="4">
        <v>9</v>
      </c>
      <c r="D43" s="65" t="s">
        <v>190</v>
      </c>
      <c r="E43" s="12" t="s">
        <v>208</v>
      </c>
      <c r="F43" s="10">
        <f>F41-F42</f>
        <v>-4.095248920209138E-2</v>
      </c>
      <c r="G43" s="10">
        <f>G41-G42</f>
        <v>4.095248920209138E-2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  <c r="X43" s="40"/>
      <c r="Y43" s="39"/>
      <c r="Z43" s="40"/>
    </row>
    <row r="44" spans="1:26">
      <c r="A44" s="4" t="s">
        <v>348</v>
      </c>
      <c r="B44" s="4">
        <v>540</v>
      </c>
      <c r="C44" s="4">
        <v>540</v>
      </c>
      <c r="D44" s="65" t="s">
        <v>34</v>
      </c>
      <c r="E44" s="12" t="s">
        <v>209</v>
      </c>
      <c r="F44" s="79">
        <f>B20/F9</f>
        <v>0.10139860139860139</v>
      </c>
      <c r="G44" s="79">
        <f>C20/F10</f>
        <v>0.12878787878787878</v>
      </c>
      <c r="H44" s="64"/>
      <c r="M44" s="65" t="s">
        <v>34</v>
      </c>
      <c r="N44" s="11"/>
      <c r="O44" s="38"/>
      <c r="P44" s="38"/>
      <c r="Q44" s="38"/>
      <c r="R44" s="38"/>
      <c r="S44" s="38"/>
      <c r="T44" s="40"/>
      <c r="U44" s="40"/>
      <c r="V44" s="39"/>
      <c r="W44" s="40"/>
      <c r="X44" s="40"/>
      <c r="Y44" s="39"/>
      <c r="Z44" s="40"/>
    </row>
    <row r="45" spans="1:26" ht="15.75" thickBot="1">
      <c r="D45" s="65" t="s">
        <v>35</v>
      </c>
      <c r="E45" s="4" t="s">
        <v>210</v>
      </c>
      <c r="F45" s="79">
        <f>B21/B9</f>
        <v>0.11538461538461539</v>
      </c>
      <c r="G45" s="79">
        <f>C21/C9</f>
        <v>0.18571428571428572</v>
      </c>
      <c r="H45" s="64"/>
      <c r="M45" s="65" t="s">
        <v>35</v>
      </c>
      <c r="N45" s="11"/>
      <c r="O45" s="38"/>
      <c r="P45" s="38"/>
      <c r="Q45" s="38"/>
      <c r="R45" s="38"/>
      <c r="S45" s="38"/>
      <c r="T45" s="40"/>
      <c r="U45" s="40"/>
      <c r="V45" s="39"/>
      <c r="W45" s="40"/>
      <c r="X45" s="40"/>
      <c r="Y45" s="39"/>
      <c r="Z45" s="40"/>
    </row>
    <row r="46" spans="1:26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11"/>
      <c r="O46" s="38"/>
      <c r="P46" s="38"/>
      <c r="Q46" s="38"/>
      <c r="R46" s="38"/>
      <c r="S46" s="38"/>
      <c r="T46" s="40"/>
      <c r="U46" s="40"/>
      <c r="V46" s="39"/>
      <c r="W46" s="40"/>
      <c r="X46" s="40"/>
      <c r="Y46" s="39"/>
      <c r="Z46" s="40"/>
    </row>
    <row r="47" spans="1:26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11"/>
      <c r="O47" s="38"/>
      <c r="P47" s="38"/>
      <c r="Q47" s="38"/>
      <c r="R47" s="38"/>
      <c r="S47" s="38"/>
      <c r="T47" s="40"/>
      <c r="U47" s="40"/>
      <c r="V47" s="39"/>
      <c r="W47" s="40"/>
      <c r="X47" s="40"/>
      <c r="Y47" s="39"/>
      <c r="Z47" s="40"/>
    </row>
    <row r="48" spans="1:26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0.21328671328671328</v>
      </c>
      <c r="G48" s="32"/>
      <c r="H48" s="64"/>
      <c r="M48" s="65" t="s">
        <v>39</v>
      </c>
      <c r="N48" s="11"/>
      <c r="O48" s="11"/>
      <c r="P48" s="11"/>
      <c r="Q48" s="11"/>
      <c r="R48" s="11"/>
      <c r="S48" s="11"/>
      <c r="T48" s="11"/>
      <c r="U48" s="11"/>
      <c r="V48" s="11"/>
      <c r="W48" s="40"/>
      <c r="X48" s="40"/>
      <c r="Y48" s="39"/>
      <c r="Z48" s="11"/>
    </row>
    <row r="49" spans="1:26">
      <c r="A49" s="4" t="s">
        <v>19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39.722222222222221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34.625322997416021</v>
      </c>
      <c r="D49" s="65" t="s">
        <v>38</v>
      </c>
      <c r="E49" s="4" t="s">
        <v>152</v>
      </c>
      <c r="F49" s="10">
        <f>C15/F10</f>
        <v>0.15151515151515152</v>
      </c>
      <c r="G49" s="29"/>
      <c r="H49" s="64"/>
      <c r="M49" s="65" t="s">
        <v>38</v>
      </c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>
      <c r="A50" s="4" t="s">
        <v>18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25.543478260869566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28.337874659400548</v>
      </c>
      <c r="D50" s="65" t="s">
        <v>41</v>
      </c>
      <c r="E50" s="7"/>
      <c r="F50" s="7"/>
      <c r="G50" s="7"/>
      <c r="H50" s="64"/>
      <c r="M50" s="65" t="s">
        <v>40</v>
      </c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>
      <c r="A51" s="4" t="s">
        <v>16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34.31818181818182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28.50356294536817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26">
      <c r="A52" s="4" t="s">
        <v>53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28.865979381443296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31.818181818181817</v>
      </c>
      <c r="D52" s="65" t="s">
        <v>43</v>
      </c>
      <c r="E52" s="4" t="s">
        <v>85</v>
      </c>
      <c r="F52" s="10">
        <f>B39/F11</f>
        <v>7.0909090909090908E-2</v>
      </c>
      <c r="G52" s="10">
        <f>C39/F11</f>
        <v>0.06</v>
      </c>
      <c r="H52" s="64"/>
      <c r="M52" s="65" t="s">
        <v>42</v>
      </c>
    </row>
    <row r="53" spans="1:26">
      <c r="A53" s="4" t="s">
        <v>30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29.096989966555181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29.712460063897762</v>
      </c>
      <c r="D53" s="65" t="s">
        <v>44</v>
      </c>
      <c r="E53" s="12" t="s">
        <v>211</v>
      </c>
      <c r="F53" s="79">
        <f>(C12-C9)/F10</f>
        <v>0.34090909090909088</v>
      </c>
      <c r="G53" s="79">
        <f>(B12-B9)/F9</f>
        <v>0.33916083916083917</v>
      </c>
      <c r="H53" s="64"/>
      <c r="M53" s="65" t="s">
        <v>43</v>
      </c>
    </row>
    <row r="54" spans="1:26">
      <c r="A54" s="4" t="s">
        <v>55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32.446808510638299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31.818181818181817</v>
      </c>
      <c r="D54" s="65" t="s">
        <v>45</v>
      </c>
      <c r="E54" s="12" t="s">
        <v>350</v>
      </c>
      <c r="F54" s="79">
        <f>B29/F10</f>
        <v>0.29924242424242425</v>
      </c>
      <c r="G54" s="79">
        <f>C29/F9</f>
        <v>0.15734265734265734</v>
      </c>
      <c r="H54" s="64"/>
      <c r="M54" s="65" t="s">
        <v>44</v>
      </c>
    </row>
    <row r="55" spans="1:26">
      <c r="A55" s="4" t="s">
        <v>35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31.485587583148561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30.789473684210527</v>
      </c>
      <c r="D55" s="65" t="s">
        <v>46</v>
      </c>
      <c r="E55" s="12" t="s">
        <v>351</v>
      </c>
      <c r="F55" s="79">
        <f>B28/F9</f>
        <v>0.38811188811188813</v>
      </c>
      <c r="G55" s="79">
        <f>C28/F10</f>
        <v>0.50378787878787878</v>
      </c>
      <c r="H55" s="64"/>
      <c r="M55" s="65" t="s">
        <v>45</v>
      </c>
    </row>
    <row r="56" spans="1:26">
      <c r="A56" s="4" t="s">
        <v>56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37.597911227154043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26.969696969696972</v>
      </c>
      <c r="D56" s="65" t="s">
        <v>48</v>
      </c>
      <c r="E56" s="7"/>
      <c r="F56" s="7"/>
      <c r="G56" s="7"/>
      <c r="H56" s="64"/>
      <c r="M56" s="65" t="s">
        <v>46</v>
      </c>
    </row>
    <row r="57" spans="1:26">
      <c r="A57" s="4" t="s">
        <v>34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30.54662379421222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28.402366863905325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26">
      <c r="A58" s="4" t="s">
        <v>193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0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0</v>
      </c>
      <c r="D58" s="65" t="s">
        <v>191</v>
      </c>
      <c r="E58" s="12" t="s">
        <v>100</v>
      </c>
      <c r="F58" s="10">
        <f>B71</f>
        <v>32.180420307158357</v>
      </c>
      <c r="G58" s="7"/>
      <c r="H58" s="64"/>
      <c r="M58" s="65" t="s">
        <v>192</v>
      </c>
    </row>
    <row r="59" spans="1:26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30.108569091139884</v>
      </c>
      <c r="G59" s="7"/>
      <c r="H59" s="64"/>
      <c r="M59" s="65" t="s">
        <v>191</v>
      </c>
    </row>
    <row r="60" spans="1:26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2.071851216018473</v>
      </c>
      <c r="G60" s="7"/>
      <c r="H60" s="64"/>
      <c r="M60" s="65" t="s">
        <v>49</v>
      </c>
    </row>
    <row r="61" spans="1:26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26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26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26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32.180420307158357</v>
      </c>
      <c r="C71" s="34">
        <f>AVERAGEIF(C49:C67,"&gt;0")</f>
        <v>30.108569091139884</v>
      </c>
      <c r="H71" s="64"/>
    </row>
  </sheetData>
  <sortState ref="N8:Z48">
    <sortCondition ref="N8:N48"/>
  </sortState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3" zoomScaleNormal="100" workbookViewId="0">
      <selection activeCell="C44" sqref="C44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32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Massachusetts</v>
      </c>
      <c r="C7" s="75" t="s">
        <v>62</v>
      </c>
      <c r="D7" s="66" t="s">
        <v>193</v>
      </c>
      <c r="E7" s="7"/>
      <c r="F7" s="75" t="str">
        <f>B1</f>
        <v>Massachusetts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60.17463617463617</v>
      </c>
      <c r="K8" s="4">
        <f>RANK(J8,'Universal Aggregate Worksheet'!I7:I67,0)</f>
        <v>55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129</v>
      </c>
      <c r="C9" s="4">
        <v>62</v>
      </c>
      <c r="D9" s="65" t="s">
        <v>1</v>
      </c>
      <c r="E9" s="4" t="s">
        <v>77</v>
      </c>
      <c r="F9" s="77">
        <f>B32+B33+C35</f>
        <v>324</v>
      </c>
      <c r="G9" s="27"/>
      <c r="H9" s="64"/>
      <c r="I9" s="12" t="s">
        <v>154</v>
      </c>
      <c r="J9" s="9">
        <f>F12</f>
        <v>32.332640332640331</v>
      </c>
      <c r="K9" s="4">
        <f>RANK(J9,'Universal Aggregate Worksheet'!F7:F67,0)</f>
        <v>40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384</v>
      </c>
      <c r="C10" s="4">
        <v>304</v>
      </c>
      <c r="D10" s="65" t="s">
        <v>2</v>
      </c>
      <c r="E10" s="4" t="s">
        <v>78</v>
      </c>
      <c r="F10" s="77">
        <f>C32+C33+B35</f>
        <v>279</v>
      </c>
      <c r="G10" s="27"/>
      <c r="H10" s="64"/>
      <c r="I10" s="12" t="s">
        <v>155</v>
      </c>
      <c r="J10" s="9">
        <f>F13</f>
        <v>27.841995841995839</v>
      </c>
      <c r="K10" s="4">
        <f>RANK(J10,'Universal Aggregate Worksheet'!G7:G67,1)</f>
        <v>1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0.3359375</v>
      </c>
      <c r="C11" s="6">
        <f>C9/C10</f>
        <v>0.20394736842105263</v>
      </c>
      <c r="D11" s="65" t="s">
        <v>3</v>
      </c>
      <c r="E11" s="4" t="s">
        <v>79</v>
      </c>
      <c r="F11" s="77">
        <f>SUM(F9:F10)</f>
        <v>603</v>
      </c>
      <c r="G11" s="27"/>
      <c r="H11" s="64"/>
      <c r="I11" s="12" t="s">
        <v>203</v>
      </c>
      <c r="J11" s="9">
        <f>J9-J10</f>
        <v>4.4906444906444918</v>
      </c>
      <c r="K11" s="4">
        <f>RANK(J11,'Universal Aggregate Worksheet'!H7:H67,0)</f>
        <v>6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241</v>
      </c>
      <c r="C12" s="4">
        <v>174</v>
      </c>
      <c r="D12" s="65" t="s">
        <v>4</v>
      </c>
      <c r="E12" s="4" t="s">
        <v>80</v>
      </c>
      <c r="F12" s="78">
        <f>F9/(B44/60)</f>
        <v>32.332640332640331</v>
      </c>
      <c r="G12" s="28"/>
      <c r="H12" s="64"/>
      <c r="I12" s="4" t="s">
        <v>128</v>
      </c>
      <c r="J12" s="10">
        <f>F24</f>
        <v>40.44941250287107</v>
      </c>
      <c r="K12" s="4">
        <f>RANK(J12,'Universal Aggregate Worksheet'!AB7:AB67,0)</f>
        <v>1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0.62760416666666663</v>
      </c>
      <c r="C13" s="6">
        <f>C12/C10</f>
        <v>0.57236842105263153</v>
      </c>
      <c r="D13" s="65" t="s">
        <v>5</v>
      </c>
      <c r="E13" s="4" t="s">
        <v>81</v>
      </c>
      <c r="F13" s="78">
        <f>F10/(B44/60)</f>
        <v>27.841995841995839</v>
      </c>
      <c r="G13" s="28"/>
      <c r="H13" s="64"/>
      <c r="I13" s="4" t="s">
        <v>131</v>
      </c>
      <c r="J13" s="10">
        <f>F25</f>
        <v>22.311499713211862</v>
      </c>
      <c r="K13" s="4">
        <f>RANK(J13,'Universal Aggregate Worksheet'!AD7:AD67,1)</f>
        <v>5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0.53526970954356845</v>
      </c>
      <c r="C14" s="6">
        <f>C9/C12</f>
        <v>0.35632183908045978</v>
      </c>
      <c r="D14" s="65" t="s">
        <v>6</v>
      </c>
      <c r="E14" s="4" t="s">
        <v>82</v>
      </c>
      <c r="F14" s="78">
        <f>F11/(B44/60)</f>
        <v>60.17463617463617</v>
      </c>
      <c r="G14" s="28"/>
      <c r="H14" s="64"/>
      <c r="I14" s="4" t="s">
        <v>133</v>
      </c>
      <c r="J14" s="10">
        <f>F26</f>
        <v>18.137912789659207</v>
      </c>
      <c r="K14" s="4">
        <f>RANK(J14,'Universal Aggregate Worksheet'!AF7:AF67,0)</f>
        <v>1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86</v>
      </c>
      <c r="C15" s="4">
        <v>35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1.1851851851851851</v>
      </c>
      <c r="K15" s="4">
        <f>RANK(J15,'Universal Aggregate Worksheet'!O7:O67,0)</f>
        <v>3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0.66666666666666663</v>
      </c>
      <c r="C16" s="6">
        <f>C15/C9</f>
        <v>0.56451612903225812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1.0896057347670252</v>
      </c>
      <c r="K16" s="4">
        <f>RANK(J16,'Universal Aggregate Worksheet'!T7:T67,1)</f>
        <v>45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43</v>
      </c>
      <c r="C17" s="8">
        <f>C9-C15</f>
        <v>27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0.34636197916666672</v>
      </c>
      <c r="K17" s="4">
        <f>RANK(J17,'Universal Aggregate Worksheet'!R7:R67,0)</f>
        <v>5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39.814814814814817</v>
      </c>
      <c r="G18" s="29"/>
      <c r="H18" s="64"/>
      <c r="I18" s="4" t="s">
        <v>166</v>
      </c>
      <c r="J18" s="6">
        <f>F36</f>
        <v>0.21108881578947369</v>
      </c>
      <c r="K18" s="4">
        <f>RANK(J18,'Universal Aggregate Worksheet'!W7:W67,1)</f>
        <v>2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22.222222222222221</v>
      </c>
      <c r="G19" s="29"/>
      <c r="H19" s="64"/>
      <c r="I19" s="4" t="s">
        <v>176</v>
      </c>
      <c r="J19" s="10">
        <f>F48</f>
        <v>0.26543209876543211</v>
      </c>
      <c r="K19" s="4">
        <f>RANK(J19,'Universal Aggregate Worksheet'!Y7:Y67,0)</f>
        <v>1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45</v>
      </c>
      <c r="C20" s="4">
        <v>39</v>
      </c>
      <c r="D20" s="65" t="s">
        <v>12</v>
      </c>
      <c r="E20" s="4" t="s">
        <v>115</v>
      </c>
      <c r="F20" s="10">
        <f>F18-F19</f>
        <v>17.592592592592595</v>
      </c>
      <c r="G20" s="29"/>
      <c r="H20" s="64"/>
      <c r="I20" s="4" t="s">
        <v>177</v>
      </c>
      <c r="J20" s="10">
        <f>F49</f>
        <v>0.12544802867383512</v>
      </c>
      <c r="K20" s="4">
        <f>RANK(J20,'Universal Aggregate Worksheet'!Z7:Z67,1)</f>
        <v>5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19</v>
      </c>
      <c r="C21" s="4">
        <v>13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0.59633027522935778</v>
      </c>
      <c r="K21" s="4">
        <f>RANK(J21,'Universal Aggregate Worksheet'!J7:J67,0)</f>
        <v>5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0.42222222222222222</v>
      </c>
      <c r="C22" s="23">
        <f>C21/C20</f>
        <v>0.33333333333333331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0.8404907975460123</v>
      </c>
      <c r="K22" s="4">
        <f>RANK(J22,'Universal Aggregate Worksheet'!K7:K67,0)</f>
        <v>21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0.81212121212121213</v>
      </c>
      <c r="K23" s="4">
        <f>RANK(J23,'Universal Aggregate Worksheet'!L7:L67,1)</f>
        <v>19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2.564102564102564E-2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40.44941250287107</v>
      </c>
      <c r="G24" s="7"/>
      <c r="H24" s="64"/>
      <c r="I24" s="4" t="s">
        <v>198</v>
      </c>
      <c r="J24" s="6">
        <f>B22</f>
        <v>0.42222222222222222</v>
      </c>
      <c r="K24" s="4">
        <f>RANK(J24,'Universal Aggregate Worksheet'!AG7:AG67,0)</f>
        <v>17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22.311499713211862</v>
      </c>
      <c r="G25" s="7"/>
      <c r="H25" s="64"/>
      <c r="I25" s="12" t="s">
        <v>199</v>
      </c>
      <c r="J25" s="6">
        <f>C22</f>
        <v>0.33333333333333331</v>
      </c>
      <c r="K25" s="4">
        <f>RANK(J25,'Universal Aggregate Worksheet'!AH7:AH67,1)</f>
        <v>28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18.137912789659207</v>
      </c>
      <c r="G26" s="7"/>
      <c r="H26" s="64"/>
      <c r="I26" s="12" t="s">
        <v>212</v>
      </c>
      <c r="J26" s="10">
        <f>F41</f>
        <v>0.1171875</v>
      </c>
      <c r="K26" s="4">
        <f>RANK(J26,'Universal Aggregate Worksheet'!AM7:AM67,0)</f>
        <v>20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274</v>
      </c>
      <c r="C27" s="4">
        <v>221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0.12828947368421054</v>
      </c>
      <c r="K27" s="4">
        <f>RANK(J27,'Universal Aggregate Worksheet'!AN7:AN67,1)</f>
        <v>53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127</v>
      </c>
      <c r="C28" s="12">
        <v>143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0.1388888888888889</v>
      </c>
      <c r="K28" s="4">
        <f>RANK(J28,'Universal Aggregate Worksheet'!AI7:AI67,0)</f>
        <v>6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72</v>
      </c>
      <c r="C29" s="12">
        <v>57</v>
      </c>
      <c r="D29" s="65" t="s">
        <v>21</v>
      </c>
      <c r="E29" s="4" t="s">
        <v>141</v>
      </c>
      <c r="F29" s="10">
        <f>B10/F9</f>
        <v>1.1851851851851851</v>
      </c>
      <c r="G29" s="29"/>
      <c r="H29" s="64"/>
      <c r="I29" s="12" t="s">
        <v>215</v>
      </c>
      <c r="J29" s="80">
        <f>G44</f>
        <v>0.13978494623655913</v>
      </c>
      <c r="K29" s="4">
        <f>RANK(J29,'Universal Aggregate Worksheet'!AJ7:AJ67,1)</f>
        <v>59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1.0896057347670252</v>
      </c>
      <c r="G30" s="7"/>
      <c r="H30" s="64"/>
      <c r="I30" s="12" t="s">
        <v>216</v>
      </c>
      <c r="J30" s="80">
        <f>F45</f>
        <v>0.14728682170542637</v>
      </c>
      <c r="K30" s="4">
        <f>RANK(J30,'Universal Aggregate Worksheet'!AK7:AK67,0)</f>
        <v>19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9.5579450418159961E-2</v>
      </c>
      <c r="G31" s="29"/>
      <c r="H31" s="64"/>
      <c r="I31" s="12" t="s">
        <v>217</v>
      </c>
      <c r="J31" s="80">
        <f>G45</f>
        <v>0.20967741935483872</v>
      </c>
      <c r="K31" s="4">
        <f>RANK(J31,'Universal Aggregate Worksheet'!AL7:AL67,1)</f>
        <v>60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130</v>
      </c>
      <c r="C32" s="94">
        <v>88</v>
      </c>
      <c r="D32" s="65" t="s">
        <v>24</v>
      </c>
      <c r="E32" s="4" t="s">
        <v>143</v>
      </c>
      <c r="F32" s="10">
        <f>B12/F9</f>
        <v>0.74382716049382713</v>
      </c>
      <c r="G32" s="29"/>
      <c r="H32" s="64"/>
      <c r="I32" s="12" t="s">
        <v>219</v>
      </c>
      <c r="J32" s="10">
        <f>F52</f>
        <v>6.633499170812604E-2</v>
      </c>
      <c r="K32" s="4">
        <f>RANK(J32,'Universal Aggregate Worksheet'!AO7:AO67,1)</f>
        <v>46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163</v>
      </c>
      <c r="C33" s="12">
        <v>165</v>
      </c>
      <c r="D33" s="65" t="s">
        <v>25</v>
      </c>
      <c r="E33" s="12" t="s">
        <v>144</v>
      </c>
      <c r="F33" s="10">
        <f>C12/F10</f>
        <v>0.62365591397849462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7.6285240464344942E-2</v>
      </c>
      <c r="K33" s="4">
        <f>RANK(J33,'Universal Aggregate Worksheet'!AP7:AP67,0)</f>
        <v>3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137</v>
      </c>
      <c r="C34" s="94">
        <v>134</v>
      </c>
      <c r="D34" s="65" t="s">
        <v>26</v>
      </c>
      <c r="E34" s="12" t="s">
        <v>87</v>
      </c>
      <c r="F34" s="13">
        <f>F32-F33</f>
        <v>0.12017124651533251</v>
      </c>
      <c r="G34" s="29"/>
      <c r="H34" s="64"/>
      <c r="I34" s="12" t="s">
        <v>220</v>
      </c>
      <c r="J34" s="80">
        <f>F53</f>
        <v>0.40143369175627241</v>
      </c>
      <c r="K34" s="4">
        <f>RANK(J34,'Universal Aggregate Worksheet'!AQ7:AQ67,0)</f>
        <v>2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26</v>
      </c>
      <c r="C35" s="94">
        <f>C33-C34</f>
        <v>31</v>
      </c>
      <c r="D35" s="65" t="s">
        <v>27</v>
      </c>
      <c r="E35" s="12" t="s">
        <v>145</v>
      </c>
      <c r="F35" s="6">
        <f>((0.167*B21)+(B9)+(0.83*B23))/B10</f>
        <v>0.34636197916666672</v>
      </c>
      <c r="G35" s="30"/>
      <c r="H35" s="64"/>
      <c r="I35" s="12" t="s">
        <v>221</v>
      </c>
      <c r="J35" s="80">
        <f>G53</f>
        <v>0.34567901234567899</v>
      </c>
      <c r="K35" s="4">
        <f>RANK(J35,'Universal Aggregate Worksheet'!AR7:AR67,1)</f>
        <v>45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0.8404907975460123</v>
      </c>
      <c r="C36" s="6">
        <f>C34/(C34+C35)</f>
        <v>0.81212121212121213</v>
      </c>
      <c r="D36" s="65" t="s">
        <v>28</v>
      </c>
      <c r="E36" s="12" t="s">
        <v>146</v>
      </c>
      <c r="F36" s="6">
        <f>((0.167*C21)+(C9)+(0.83*C23))/C10</f>
        <v>0.21108881578947369</v>
      </c>
      <c r="G36" s="7"/>
      <c r="H36" s="64"/>
      <c r="I36" s="12" t="s">
        <v>352</v>
      </c>
      <c r="J36" s="80">
        <f>F54</f>
        <v>0.25806451612903225</v>
      </c>
      <c r="K36" s="4">
        <f>RANK(J36,'Universal Aggregate Worksheet'!N7:N67,1)</f>
        <v>51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0.5518796680497926</v>
      </c>
      <c r="G37" s="30"/>
      <c r="H37" s="64"/>
      <c r="I37" s="12" t="s">
        <v>353</v>
      </c>
      <c r="J37" s="80">
        <f>F55</f>
        <v>0.39197530864197533</v>
      </c>
      <c r="K37" s="4">
        <f>RANK(J37,'Universal Aggregate Worksheet'!M7:M67,1)</f>
        <v>6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0.36879885057471268</v>
      </c>
      <c r="G38" s="30"/>
      <c r="H38" s="64"/>
      <c r="I38" s="12" t="s">
        <v>200</v>
      </c>
      <c r="J38" s="10">
        <f>B71</f>
        <v>29.232086979872413</v>
      </c>
      <c r="K38" s="4">
        <f>RANK(J38,'Universal Aggregate Worksheet'!AS7:AS67,0)</f>
        <v>38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40</v>
      </c>
      <c r="C39" s="12">
        <v>46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28.967524207138251</v>
      </c>
      <c r="K39" s="4">
        <f>RANK(J39,'Universal Aggregate Worksheet'!AT7:AT67,1)</f>
        <v>26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35.5</v>
      </c>
      <c r="C40" s="4">
        <v>39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0.26456277273416262</v>
      </c>
      <c r="K40" s="4">
        <f>RANK(J40,'Universal Aggregate Worksheet'!AU7:AU67,0)</f>
        <v>30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0.1171875</v>
      </c>
      <c r="G41" s="13">
        <f>C20/C10</f>
        <v>0.12828947368421054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0.12828947368421054</v>
      </c>
      <c r="G42" s="10">
        <f>B20/B10</f>
        <v>0.1171875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-1.1101973684210537E-2</v>
      </c>
      <c r="G43" s="10">
        <f>G41-G42</f>
        <v>1.1101973684210537E-2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601.25</v>
      </c>
      <c r="C44" s="4">
        <v>601.25</v>
      </c>
      <c r="D44" s="65" t="s">
        <v>34</v>
      </c>
      <c r="E44" s="12" t="s">
        <v>209</v>
      </c>
      <c r="F44" s="79">
        <f>B20/F9</f>
        <v>0.1388888888888889</v>
      </c>
      <c r="G44" s="79">
        <f>C20/F10</f>
        <v>0.13978494623655913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0.14728682170542637</v>
      </c>
      <c r="G45" s="79">
        <f>C21/C9</f>
        <v>0.20967741935483872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0.26543209876543211</v>
      </c>
      <c r="G48" s="32"/>
      <c r="H48" s="64"/>
      <c r="M48" s="65" t="s">
        <v>39</v>
      </c>
    </row>
    <row r="49" spans="1:13">
      <c r="A49" s="4" t="s">
        <v>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29.562982005141386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26.493506493506491</v>
      </c>
      <c r="D49" s="65" t="s">
        <v>38</v>
      </c>
      <c r="E49" s="4" t="s">
        <v>152</v>
      </c>
      <c r="F49" s="10">
        <f>C15/F10</f>
        <v>0.12544802867383512</v>
      </c>
      <c r="G49" s="29"/>
      <c r="H49" s="64"/>
      <c r="M49" s="65" t="s">
        <v>38</v>
      </c>
    </row>
    <row r="50" spans="1:13">
      <c r="A50" s="4" t="s">
        <v>7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34.080717488789233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25.866050808314089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37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25.966850828729282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23.013698630136986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5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26.409495548961427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28.947368421052634</v>
      </c>
      <c r="D52" s="65" t="s">
        <v>43</v>
      </c>
      <c r="E52" s="4" t="s">
        <v>85</v>
      </c>
      <c r="F52" s="10">
        <f>B39/F11</f>
        <v>6.633499170812604E-2</v>
      </c>
      <c r="G52" s="10">
        <f>C39/F11</f>
        <v>7.6285240464344942E-2</v>
      </c>
      <c r="H52" s="64"/>
      <c r="M52" s="65" t="s">
        <v>42</v>
      </c>
    </row>
    <row r="53" spans="1:13">
      <c r="A53" s="4" t="s">
        <v>1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26.747720364741639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34.871794871794869</v>
      </c>
      <c r="D53" s="65" t="s">
        <v>44</v>
      </c>
      <c r="E53" s="12" t="s">
        <v>211</v>
      </c>
      <c r="F53" s="79">
        <f>(C12-C9)/F10</f>
        <v>0.40143369175627241</v>
      </c>
      <c r="G53" s="79">
        <f>(B12-B9)/F9</f>
        <v>0.34567901234567899</v>
      </c>
      <c r="H53" s="64"/>
      <c r="M53" s="65" t="s">
        <v>43</v>
      </c>
    </row>
    <row r="54" spans="1:13">
      <c r="A54" s="4" t="s">
        <v>19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39.722222222222221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34.625322997416021</v>
      </c>
      <c r="D54" s="65" t="s">
        <v>45</v>
      </c>
      <c r="E54" s="12" t="s">
        <v>350</v>
      </c>
      <c r="F54" s="79">
        <f>B29/F10</f>
        <v>0.25806451612903225</v>
      </c>
      <c r="G54" s="79">
        <f>C29/F9</f>
        <v>0.17592592592592593</v>
      </c>
      <c r="H54" s="64"/>
      <c r="M54" s="65" t="s">
        <v>44</v>
      </c>
    </row>
    <row r="55" spans="1:13">
      <c r="A55" s="4" t="s">
        <v>39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26.239067055393583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25.722543352601157</v>
      </c>
      <c r="D55" s="65" t="s">
        <v>46</v>
      </c>
      <c r="E55" s="12" t="s">
        <v>351</v>
      </c>
      <c r="F55" s="79">
        <f>B28/F9</f>
        <v>0.39197530864197533</v>
      </c>
      <c r="G55" s="79">
        <f>C28/F10</f>
        <v>0.51254480286738346</v>
      </c>
      <c r="H55" s="64"/>
      <c r="M55" s="65" t="s">
        <v>45</v>
      </c>
    </row>
    <row r="56" spans="1:13">
      <c r="A56" s="4" t="s">
        <v>20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32.791327913279133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28.651685393258425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191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21.223021582733814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29.29936305732484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52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29.577464788732392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32.183908045977013</v>
      </c>
      <c r="D58" s="65" t="s">
        <v>191</v>
      </c>
      <c r="E58" s="12" t="s">
        <v>100</v>
      </c>
      <c r="F58" s="10">
        <f>B71</f>
        <v>29.232086979872413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28.967524207138251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0.26456277273416262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29.232086979872413</v>
      </c>
      <c r="C71" s="34">
        <f>AVERAGEIF(C49:C67,"&gt;0")</f>
        <v>28.967524207138251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188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123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Mercer</v>
      </c>
      <c r="C7" s="75" t="s">
        <v>62</v>
      </c>
      <c r="D7" s="66" t="s">
        <v>193</v>
      </c>
      <c r="E7" s="7"/>
      <c r="F7" s="75" t="str">
        <f>B1</f>
        <v>Mercer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74.833333333333329</v>
      </c>
      <c r="K8" s="4">
        <f>RANK(J8,'Universal Aggregate Worksheet'!I7:I67,0)</f>
        <v>3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76</v>
      </c>
      <c r="C9" s="4">
        <v>176</v>
      </c>
      <c r="D9" s="65" t="s">
        <v>1</v>
      </c>
      <c r="E9" s="4" t="s">
        <v>77</v>
      </c>
      <c r="F9" s="77">
        <f>B32+B33+C35</f>
        <v>426</v>
      </c>
      <c r="G9" s="27"/>
      <c r="H9" s="64"/>
      <c r="I9" s="12" t="s">
        <v>154</v>
      </c>
      <c r="J9" s="9">
        <f>F12</f>
        <v>35.5</v>
      </c>
      <c r="K9" s="4">
        <f>RANK(J9,'Universal Aggregate Worksheet'!F7:F67,0)</f>
        <v>15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354</v>
      </c>
      <c r="C10" s="4">
        <v>487</v>
      </c>
      <c r="D10" s="65" t="s">
        <v>2</v>
      </c>
      <c r="E10" s="4" t="s">
        <v>78</v>
      </c>
      <c r="F10" s="77">
        <f>C32+C33+B35</f>
        <v>472</v>
      </c>
      <c r="G10" s="27"/>
      <c r="H10" s="64"/>
      <c r="I10" s="12" t="s">
        <v>155</v>
      </c>
      <c r="J10" s="9">
        <f>F13</f>
        <v>39.333333333333336</v>
      </c>
      <c r="K10" s="4">
        <f>RANK(J10,'Universal Aggregate Worksheet'!G7:G67,1)</f>
        <v>60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0.21468926553672316</v>
      </c>
      <c r="C11" s="6">
        <f>C9/C10</f>
        <v>0.3613963039014374</v>
      </c>
      <c r="D11" s="65" t="s">
        <v>3</v>
      </c>
      <c r="E11" s="4" t="s">
        <v>79</v>
      </c>
      <c r="F11" s="77">
        <f>SUM(F9:F10)</f>
        <v>898</v>
      </c>
      <c r="G11" s="27"/>
      <c r="H11" s="64"/>
      <c r="I11" s="12" t="s">
        <v>203</v>
      </c>
      <c r="J11" s="9">
        <f>J9-J10</f>
        <v>-3.8333333333333357</v>
      </c>
      <c r="K11" s="4">
        <f>RANK(J11,'Universal Aggregate Worksheet'!H7:H67,0)</f>
        <v>56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199</v>
      </c>
      <c r="C12" s="4">
        <v>301</v>
      </c>
      <c r="D12" s="65" t="s">
        <v>4</v>
      </c>
      <c r="E12" s="4" t="s">
        <v>80</v>
      </c>
      <c r="F12" s="78">
        <f>F9/(B44/60)</f>
        <v>35.5</v>
      </c>
      <c r="G12" s="28"/>
      <c r="H12" s="64"/>
      <c r="I12" s="4" t="s">
        <v>128</v>
      </c>
      <c r="J12" s="10">
        <f>F24</f>
        <v>17.236188509813246</v>
      </c>
      <c r="K12" s="4">
        <f>RANK(J12,'Universal Aggregate Worksheet'!AB7:AB67,0)</f>
        <v>61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0.56214689265536721</v>
      </c>
      <c r="C13" s="6">
        <f>C12/C10</f>
        <v>0.61806981519507187</v>
      </c>
      <c r="D13" s="65" t="s">
        <v>5</v>
      </c>
      <c r="E13" s="4" t="s">
        <v>81</v>
      </c>
      <c r="F13" s="78">
        <f>F10/(B44/60)</f>
        <v>39.333333333333336</v>
      </c>
      <c r="G13" s="28"/>
      <c r="H13" s="64"/>
      <c r="I13" s="4" t="s">
        <v>131</v>
      </c>
      <c r="J13" s="10">
        <f>F25</f>
        <v>40.121183427230193</v>
      </c>
      <c r="K13" s="4">
        <f>RANK(J13,'Universal Aggregate Worksheet'!AD7:AD67,1)</f>
        <v>60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0.38190954773869346</v>
      </c>
      <c r="C14" s="6">
        <f>C9/C12</f>
        <v>0.58471760797342198</v>
      </c>
      <c r="D14" s="65" t="s">
        <v>6</v>
      </c>
      <c r="E14" s="4" t="s">
        <v>82</v>
      </c>
      <c r="F14" s="78">
        <f>F11/(B44/60)</f>
        <v>74.833333333333329</v>
      </c>
      <c r="G14" s="28"/>
      <c r="H14" s="64"/>
      <c r="I14" s="4" t="s">
        <v>133</v>
      </c>
      <c r="J14" s="10">
        <f>F26</f>
        <v>-22.884994917416947</v>
      </c>
      <c r="K14" s="4">
        <f>RANK(J14,'Universal Aggregate Worksheet'!AF7:AF67,0)</f>
        <v>60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36</v>
      </c>
      <c r="C15" s="4">
        <v>101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0.83098591549295775</v>
      </c>
      <c r="K15" s="4">
        <f>RANK(J15,'Universal Aggregate Worksheet'!O7:O67,0)</f>
        <v>60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0.47368421052631576</v>
      </c>
      <c r="C16" s="6">
        <f>C15/C9</f>
        <v>0.57386363636363635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1.0317796610169492</v>
      </c>
      <c r="K16" s="4">
        <f>RANK(J16,'Universal Aggregate Worksheet'!T7:T67,1)</f>
        <v>37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40</v>
      </c>
      <c r="C17" s="8">
        <f>C9-C15</f>
        <v>75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0.22035028248587571</v>
      </c>
      <c r="K17" s="4">
        <f>RANK(J17,'Universal Aggregate Worksheet'!R7:R67,0)</f>
        <v>60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17.84037558685446</v>
      </c>
      <c r="G18" s="29"/>
      <c r="H18" s="64"/>
      <c r="I18" s="4" t="s">
        <v>166</v>
      </c>
      <c r="J18" s="6">
        <f>F36</f>
        <v>0.36755852156057495</v>
      </c>
      <c r="K18" s="4">
        <f>RANK(J18,'Universal Aggregate Worksheet'!W7:W67,1)</f>
        <v>60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37.288135593220339</v>
      </c>
      <c r="G19" s="29"/>
      <c r="H19" s="64"/>
      <c r="I19" s="4" t="s">
        <v>176</v>
      </c>
      <c r="J19" s="10">
        <f>F48</f>
        <v>8.4507042253521125E-2</v>
      </c>
      <c r="K19" s="4">
        <f>RANK(J19,'Universal Aggregate Worksheet'!Y7:Y67,0)</f>
        <v>61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42</v>
      </c>
      <c r="C20" s="4">
        <v>26</v>
      </c>
      <c r="D20" s="65" t="s">
        <v>12</v>
      </c>
      <c r="E20" s="4" t="s">
        <v>115</v>
      </c>
      <c r="F20" s="10">
        <f>F18-F19</f>
        <v>-19.447760006365879</v>
      </c>
      <c r="G20" s="29"/>
      <c r="H20" s="64"/>
      <c r="I20" s="4" t="s">
        <v>177</v>
      </c>
      <c r="J20" s="10">
        <f>F49</f>
        <v>0.21398305084745764</v>
      </c>
      <c r="K20" s="4">
        <f>RANK(J20,'Universal Aggregate Worksheet'!Z7:Z67,1)</f>
        <v>54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12</v>
      </c>
      <c r="C21" s="4">
        <v>13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</v>
      </c>
      <c r="K21" s="4">
        <f>RANK(J21,'Universal Aggregate Worksheet'!J7:J67,0)</f>
        <v>31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0.2857142857142857</v>
      </c>
      <c r="C22" s="23">
        <f>C21/C20</f>
        <v>0.5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0.74583333333333335</v>
      </c>
      <c r="K22" s="4">
        <f>RANK(J22,'Universal Aggregate Worksheet'!K7:K67,0)</f>
        <v>58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1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0.84905660377358494</v>
      </c>
      <c r="K23" s="4">
        <f>RANK(J23,'Universal Aggregate Worksheet'!L7:L67,1)</f>
        <v>40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2.3809523809523808E-2</v>
      </c>
      <c r="D24" s="65" t="s">
        <v>16</v>
      </c>
      <c r="E24" s="12" t="s">
        <v>117</v>
      </c>
      <c r="F24" s="10">
        <f>(F18*'Efficiency Adjustment'!B66)/C71</f>
        <v>17.236188509813246</v>
      </c>
      <c r="G24" s="7"/>
      <c r="H24" s="64"/>
      <c r="I24" s="4" t="s">
        <v>198</v>
      </c>
      <c r="J24" s="6">
        <f>B22</f>
        <v>0.2857142857142857</v>
      </c>
      <c r="K24" s="4">
        <f>RANK(J24,'Universal Aggregate Worksheet'!AG7:AG67,0)</f>
        <v>46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40.121183427230193</v>
      </c>
      <c r="G25" s="7"/>
      <c r="H25" s="64"/>
      <c r="I25" s="12" t="s">
        <v>199</v>
      </c>
      <c r="J25" s="6">
        <f>C22</f>
        <v>0.5</v>
      </c>
      <c r="K25" s="4">
        <f>RANK(J25,'Universal Aggregate Worksheet'!AH7:AH67,1)</f>
        <v>58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-22.884994917416947</v>
      </c>
      <c r="G26" s="7"/>
      <c r="H26" s="64"/>
      <c r="I26" s="12" t="s">
        <v>212</v>
      </c>
      <c r="J26" s="10">
        <f>F41</f>
        <v>0.11864406779661017</v>
      </c>
      <c r="K26" s="4">
        <f>RANK(J26,'Universal Aggregate Worksheet'!AM7:AM67,0)</f>
        <v>18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409</v>
      </c>
      <c r="C27" s="4">
        <v>497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5.3388090349075976E-2</v>
      </c>
      <c r="K27" s="4">
        <f>RANK(J27,'Universal Aggregate Worksheet'!AN7:AN67,1)</f>
        <v>1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261</v>
      </c>
      <c r="C28" s="12">
        <v>221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9.8591549295774641E-2</v>
      </c>
      <c r="K28" s="4">
        <f>RANK(J28,'Universal Aggregate Worksheet'!AI7:AI67,0)</f>
        <v>39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89</v>
      </c>
      <c r="C29" s="12">
        <v>113</v>
      </c>
      <c r="D29" s="65" t="s">
        <v>21</v>
      </c>
      <c r="E29" s="4" t="s">
        <v>141</v>
      </c>
      <c r="F29" s="10">
        <f>B10/F9</f>
        <v>0.83098591549295775</v>
      </c>
      <c r="G29" s="29"/>
      <c r="H29" s="64"/>
      <c r="I29" s="12" t="s">
        <v>215</v>
      </c>
      <c r="J29" s="80">
        <f>G44</f>
        <v>5.5084745762711863E-2</v>
      </c>
      <c r="K29" s="4">
        <f>RANK(J29,'Universal Aggregate Worksheet'!AJ7:AJ67,1)</f>
        <v>1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1.0317796610169492</v>
      </c>
      <c r="G30" s="7"/>
      <c r="H30" s="64"/>
      <c r="I30" s="12" t="s">
        <v>216</v>
      </c>
      <c r="J30" s="80">
        <f>F45</f>
        <v>0.15789473684210525</v>
      </c>
      <c r="K30" s="4">
        <f>RANK(J30,'Universal Aggregate Worksheet'!AK7:AK67,0)</f>
        <v>13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-0.20079374552399143</v>
      </c>
      <c r="G31" s="29"/>
      <c r="H31" s="64"/>
      <c r="I31" s="12" t="s">
        <v>217</v>
      </c>
      <c r="J31" s="80">
        <f>G45</f>
        <v>7.3863636363636367E-2</v>
      </c>
      <c r="K31" s="4">
        <f>RANK(J31,'Universal Aggregate Worksheet'!AL7:AL67,1)</f>
        <v>7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146</v>
      </c>
      <c r="C32" s="94">
        <v>146</v>
      </c>
      <c r="D32" s="65" t="s">
        <v>24</v>
      </c>
      <c r="E32" s="4" t="s">
        <v>143</v>
      </c>
      <c r="F32" s="10">
        <f>B12/F9</f>
        <v>0.46713615023474181</v>
      </c>
      <c r="G32" s="29"/>
      <c r="H32" s="64"/>
      <c r="I32" s="12" t="s">
        <v>219</v>
      </c>
      <c r="J32" s="10">
        <f>F52</f>
        <v>3.1180400890868598E-2</v>
      </c>
      <c r="K32" s="4">
        <f>RANK(J32,'Universal Aggregate Worksheet'!AO7:AO67,1)</f>
        <v>1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240</v>
      </c>
      <c r="C33" s="12">
        <v>265</v>
      </c>
      <c r="D33" s="65" t="s">
        <v>25</v>
      </c>
      <c r="E33" s="12" t="s">
        <v>144</v>
      </c>
      <c r="F33" s="10">
        <f>C12/F10</f>
        <v>0.63771186440677963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4.6770601336302897E-2</v>
      </c>
      <c r="K33" s="4">
        <f>RANK(J33,'Universal Aggregate Worksheet'!AP7:AP67,0)</f>
        <v>52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179</v>
      </c>
      <c r="C34" s="94">
        <v>225</v>
      </c>
      <c r="D34" s="65" t="s">
        <v>26</v>
      </c>
      <c r="E34" s="12" t="s">
        <v>87</v>
      </c>
      <c r="F34" s="13">
        <f>F32-F33</f>
        <v>-0.17057571417203782</v>
      </c>
      <c r="G34" s="29"/>
      <c r="H34" s="64"/>
      <c r="I34" s="12" t="s">
        <v>220</v>
      </c>
      <c r="J34" s="80">
        <f>F53</f>
        <v>0.26483050847457629</v>
      </c>
      <c r="K34" s="4">
        <f>RANK(J34,'Universal Aggregate Worksheet'!AQ7:AQ67,0)</f>
        <v>53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61</v>
      </c>
      <c r="C35" s="94">
        <f>C33-C34</f>
        <v>40</v>
      </c>
      <c r="D35" s="65" t="s">
        <v>27</v>
      </c>
      <c r="E35" s="12" t="s">
        <v>145</v>
      </c>
      <c r="F35" s="6">
        <f>((0.167*B21)+(B9)+(0.83*B23))/B10</f>
        <v>0.22035028248587571</v>
      </c>
      <c r="G35" s="30"/>
      <c r="H35" s="64"/>
      <c r="I35" s="12" t="s">
        <v>221</v>
      </c>
      <c r="J35" s="80">
        <f>G53</f>
        <v>0.28873239436619719</v>
      </c>
      <c r="K35" s="4">
        <f>RANK(J35,'Universal Aggregate Worksheet'!AR7:AR67,1)</f>
        <v>21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0.74583333333333335</v>
      </c>
      <c r="C36" s="6">
        <f>C34/(C34+C35)</f>
        <v>0.84905660377358494</v>
      </c>
      <c r="D36" s="65" t="s">
        <v>28</v>
      </c>
      <c r="E36" s="12" t="s">
        <v>146</v>
      </c>
      <c r="F36" s="6">
        <f>((0.167*C21)+(C9)+(0.83*C23))/C10</f>
        <v>0.36755852156057495</v>
      </c>
      <c r="G36" s="7"/>
      <c r="H36" s="64"/>
      <c r="I36" s="12" t="s">
        <v>352</v>
      </c>
      <c r="J36" s="80">
        <f>F54</f>
        <v>0.1885593220338983</v>
      </c>
      <c r="K36" s="4">
        <f>RANK(J36,'Universal Aggregate Worksheet'!N7:N67,1)</f>
        <v>11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0.39197989949748746</v>
      </c>
      <c r="G37" s="30"/>
      <c r="H37" s="64"/>
      <c r="I37" s="12" t="s">
        <v>353</v>
      </c>
      <c r="J37" s="80">
        <f>F55</f>
        <v>0.61267605633802813</v>
      </c>
      <c r="K37" s="4">
        <f>RANK(J37,'Universal Aggregate Worksheet'!M7:M67,1)</f>
        <v>60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0.59468770764119605</v>
      </c>
      <c r="G38" s="30"/>
      <c r="H38" s="64"/>
      <c r="I38" s="12" t="s">
        <v>200</v>
      </c>
      <c r="J38" s="10">
        <f>B71</f>
        <v>27.27708982372042</v>
      </c>
      <c r="K38" s="4">
        <f>RANK(J38,'Universal Aggregate Worksheet'!AS7:AS67,0)</f>
        <v>57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28</v>
      </c>
      <c r="C39" s="12">
        <v>42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30.460824509312022</v>
      </c>
      <c r="K39" s="4">
        <f>RANK(J39,'Universal Aggregate Worksheet'!AT7:AT67,1)</f>
        <v>48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21</v>
      </c>
      <c r="C40" s="4">
        <v>32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-3.1837346855916024</v>
      </c>
      <c r="K40" s="4">
        <f>RANK(J40,'Universal Aggregate Worksheet'!AU7:AU67,0)</f>
        <v>56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0.11864406779661017</v>
      </c>
      <c r="G41" s="13">
        <f>C20/C10</f>
        <v>5.3388090349075976E-2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5.3388090349075976E-2</v>
      </c>
      <c r="G42" s="10">
        <f>B20/B10</f>
        <v>0.11864406779661017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12</v>
      </c>
      <c r="C43" s="4">
        <v>12</v>
      </c>
      <c r="D43" s="65" t="s">
        <v>190</v>
      </c>
      <c r="E43" s="12" t="s">
        <v>208</v>
      </c>
      <c r="F43" s="10">
        <f>F41-F42</f>
        <v>6.5255977447534197E-2</v>
      </c>
      <c r="G43" s="10">
        <f>G41-G42</f>
        <v>-6.5255977447534197E-2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720</v>
      </c>
      <c r="C44" s="4">
        <v>720</v>
      </c>
      <c r="D44" s="65" t="s">
        <v>34</v>
      </c>
      <c r="E44" s="12" t="s">
        <v>209</v>
      </c>
      <c r="F44" s="79">
        <f>B20/F9</f>
        <v>9.8591549295774641E-2</v>
      </c>
      <c r="G44" s="79">
        <f>C20/F10</f>
        <v>5.5084745762711863E-2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0.15789473684210525</v>
      </c>
      <c r="G45" s="79">
        <f>C21/C9</f>
        <v>7.3863636363636367E-2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8.4507042253521125E-2</v>
      </c>
      <c r="G48" s="32"/>
      <c r="H48" s="64"/>
      <c r="M48" s="65" t="s">
        <v>39</v>
      </c>
    </row>
    <row r="49" spans="1:13">
      <c r="A49" s="4" t="s">
        <v>37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25.966850828729282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23.013698630136986</v>
      </c>
      <c r="D49" s="65" t="s">
        <v>38</v>
      </c>
      <c r="E49" s="4" t="s">
        <v>152</v>
      </c>
      <c r="F49" s="10">
        <f>C15/F10</f>
        <v>0.21398305084745764</v>
      </c>
      <c r="G49" s="29"/>
      <c r="H49" s="64"/>
      <c r="M49" s="65" t="s">
        <v>38</v>
      </c>
    </row>
    <row r="50" spans="1:13">
      <c r="A50" s="4" t="s">
        <v>35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31.485587583148561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30.789473684210527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3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25.407166123778502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28.481012658227851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14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26.086956521739129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27.118644067796609</v>
      </c>
      <c r="D52" s="65" t="s">
        <v>43</v>
      </c>
      <c r="E52" s="4" t="s">
        <v>85</v>
      </c>
      <c r="F52" s="10">
        <f>B39/F11</f>
        <v>3.1180400890868598E-2</v>
      </c>
      <c r="G52" s="10">
        <f>C39/F11</f>
        <v>4.6770601336302897E-2</v>
      </c>
      <c r="H52" s="64"/>
      <c r="M52" s="65" t="s">
        <v>42</v>
      </c>
    </row>
    <row r="53" spans="1:13">
      <c r="A53" s="4" t="s">
        <v>349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23.913043478260871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34.577114427860693</v>
      </c>
      <c r="D53" s="65" t="s">
        <v>44</v>
      </c>
      <c r="E53" s="12" t="s">
        <v>211</v>
      </c>
      <c r="F53" s="79">
        <f>(C12-C9)/F10</f>
        <v>0.26483050847457629</v>
      </c>
      <c r="G53" s="79">
        <f>(B12-B9)/F9</f>
        <v>0.28873239436619719</v>
      </c>
      <c r="H53" s="64"/>
      <c r="M53" s="65" t="s">
        <v>43</v>
      </c>
    </row>
    <row r="54" spans="1:13">
      <c r="A54" s="4" t="s">
        <v>23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26.809651474530831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35.929648241206031</v>
      </c>
      <c r="D54" s="65" t="s">
        <v>45</v>
      </c>
      <c r="E54" s="12" t="s">
        <v>350</v>
      </c>
      <c r="F54" s="79">
        <f>B29/F10</f>
        <v>0.1885593220338983</v>
      </c>
      <c r="G54" s="79">
        <f>C29/F9</f>
        <v>0.26525821596244131</v>
      </c>
      <c r="H54" s="64"/>
      <c r="M54" s="65" t="s">
        <v>44</v>
      </c>
    </row>
    <row r="55" spans="1:13">
      <c r="A55" s="4" t="s">
        <v>24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31.549295774647888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29.973474801061005</v>
      </c>
      <c r="D55" s="65" t="s">
        <v>46</v>
      </c>
      <c r="E55" s="12" t="s">
        <v>351</v>
      </c>
      <c r="F55" s="79">
        <f>B28/F9</f>
        <v>0.61267605633802813</v>
      </c>
      <c r="G55" s="79">
        <f>C28/F10</f>
        <v>0.46822033898305082</v>
      </c>
      <c r="H55" s="64"/>
      <c r="M55" s="65" t="s">
        <v>45</v>
      </c>
    </row>
    <row r="56" spans="1:13">
      <c r="A56" s="4" t="s">
        <v>29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23.160762942779293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27.868852459016392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58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21.53846153846154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42.482100238663485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52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29.577464788732392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32.183908045977013</v>
      </c>
      <c r="D58" s="65" t="s">
        <v>191</v>
      </c>
      <c r="E58" s="12" t="s">
        <v>100</v>
      </c>
      <c r="F58" s="10">
        <f>B71</f>
        <v>27.27708982372042</v>
      </c>
      <c r="G58" s="7"/>
      <c r="H58" s="64"/>
      <c r="M58" s="65" t="s">
        <v>192</v>
      </c>
    </row>
    <row r="59" spans="1:13">
      <c r="A59" s="4" t="s">
        <v>0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34.090909090909086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24.795640326975477</v>
      </c>
      <c r="D59" s="65" t="s">
        <v>49</v>
      </c>
      <c r="E59" s="12" t="s">
        <v>101</v>
      </c>
      <c r="F59" s="10">
        <f>C71</f>
        <v>30.460824509312022</v>
      </c>
      <c r="G59" s="7"/>
      <c r="H59" s="64"/>
      <c r="M59" s="65" t="s">
        <v>191</v>
      </c>
    </row>
    <row r="60" spans="1:13">
      <c r="A60" s="4" t="s">
        <v>12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27.738927738927739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28.316326530612244</v>
      </c>
      <c r="D60" s="65" t="s">
        <v>51</v>
      </c>
      <c r="E60" s="4" t="s">
        <v>153</v>
      </c>
      <c r="F60" s="10">
        <f>F58-F59</f>
        <v>-3.1837346855916024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27.27708982372042</v>
      </c>
      <c r="C71" s="34">
        <f>AVERAGEIF(C49:C67,"&gt;0")</f>
        <v>30.460824509312022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E66"/>
  <sheetViews>
    <sheetView topLeftCell="A65" workbookViewId="0">
      <selection activeCell="C13" sqref="C13"/>
    </sheetView>
  </sheetViews>
  <sheetFormatPr defaultRowHeight="15"/>
  <cols>
    <col min="1" max="1" width="15.7109375" customWidth="1"/>
    <col min="2" max="6" width="28.7109375" customWidth="1"/>
  </cols>
  <sheetData>
    <row r="1" spans="1:5">
      <c r="A1" s="3" t="s">
        <v>109</v>
      </c>
    </row>
    <row r="2" spans="1:5">
      <c r="A2" t="s">
        <v>97</v>
      </c>
      <c r="B2" s="63">
        <v>2012</v>
      </c>
    </row>
    <row r="4" spans="1:5">
      <c r="B4" s="20" t="s">
        <v>105</v>
      </c>
      <c r="C4" s="20" t="s">
        <v>106</v>
      </c>
      <c r="D4" s="20" t="s">
        <v>107</v>
      </c>
      <c r="E4" s="20" t="s">
        <v>108</v>
      </c>
    </row>
    <row r="5" spans="1:5">
      <c r="A5" t="s">
        <v>0</v>
      </c>
      <c r="B5" s="19">
        <f>'Air Force'!F18</f>
        <v>34.090909090909086</v>
      </c>
      <c r="C5" s="19">
        <f>'Air Force'!F19</f>
        <v>24.795640326975477</v>
      </c>
      <c r="D5" s="19">
        <f>(B5/B66)*B5</f>
        <v>39.491012484556229</v>
      </c>
      <c r="E5" s="19">
        <f>(C5/C66)*C5</f>
        <v>20.94833724053737</v>
      </c>
    </row>
    <row r="6" spans="1:5">
      <c r="A6" t="s">
        <v>1</v>
      </c>
      <c r="B6" s="19">
        <f>Albany!F18</f>
        <v>26.747720364741639</v>
      </c>
      <c r="C6" s="19">
        <f>Albany!F19</f>
        <v>34.871794871794869</v>
      </c>
      <c r="D6" s="19">
        <f>(B6/B66)*B6</f>
        <v>24.310542573917306</v>
      </c>
      <c r="E6" s="19">
        <f>(C6/C66)*C6</f>
        <v>41.433107177413632</v>
      </c>
    </row>
    <row r="7" spans="1:5">
      <c r="A7" t="s">
        <v>2</v>
      </c>
      <c r="B7" s="19">
        <f>Army!F18</f>
        <v>29.562982005141386</v>
      </c>
      <c r="C7" s="19">
        <f>Army!F19</f>
        <v>26.493506493506491</v>
      </c>
      <c r="D7" s="19">
        <f>(B7/B66)*B7</f>
        <v>29.697342066778837</v>
      </c>
      <c r="E7" s="19">
        <f>(C7/C66)*C7</f>
        <v>23.915407495008228</v>
      </c>
    </row>
    <row r="8" spans="1:5">
      <c r="A8" t="s">
        <v>3</v>
      </c>
      <c r="B8" s="19">
        <f>Bellarmine!F18</f>
        <v>25.407166123778502</v>
      </c>
      <c r="C8" s="19">
        <f>Bellarmine!F19</f>
        <v>28.481012658227851</v>
      </c>
      <c r="D8" s="19">
        <f>(B8/B66)*B8</f>
        <v>21.9347938821582</v>
      </c>
      <c r="E8" s="19">
        <f>(C8/C66)*C8</f>
        <v>27.638199945229402</v>
      </c>
    </row>
    <row r="9" spans="1:5">
      <c r="A9" t="s">
        <v>4</v>
      </c>
      <c r="B9" s="19">
        <f>Binghamton!F18</f>
        <v>28.783382789317507</v>
      </c>
      <c r="C9" s="19">
        <f>Binghamton!F19</f>
        <v>33.61581920903955</v>
      </c>
      <c r="D9" s="19">
        <f>(B9/B66)*B9</f>
        <v>28.151709357325768</v>
      </c>
      <c r="E9" s="19">
        <f>(C9/C66)*C9</f>
        <v>38.502266829772601</v>
      </c>
    </row>
    <row r="10" spans="1:5">
      <c r="A10" t="s">
        <v>5</v>
      </c>
      <c r="B10" s="19">
        <f>Brown!F18</f>
        <v>26.409495548961427</v>
      </c>
      <c r="C10" s="19">
        <f>Brown!F19</f>
        <v>28.947368421052634</v>
      </c>
      <c r="D10" s="19">
        <f>(B10/B66)*B10</f>
        <v>23.699616305598624</v>
      </c>
      <c r="E10" s="19">
        <f>(C10/C66)*C10</f>
        <v>28.550720849272437</v>
      </c>
    </row>
    <row r="11" spans="1:5">
      <c r="A11" t="s">
        <v>6</v>
      </c>
      <c r="B11" s="19">
        <f>Bryant!F18</f>
        <v>30.855855855855857</v>
      </c>
      <c r="C11" s="19">
        <f>Bryant!F19</f>
        <v>25.133689839572192</v>
      </c>
      <c r="D11" s="19">
        <f>(B11/B66)*B11</f>
        <v>32.35163971612657</v>
      </c>
      <c r="E11" s="19">
        <f>(C11/C66)*C11</f>
        <v>21.523426099982721</v>
      </c>
    </row>
    <row r="12" spans="1:5">
      <c r="A12" t="s">
        <v>7</v>
      </c>
      <c r="B12" s="19">
        <f>Bucknell!F18</f>
        <v>34.080717488789233</v>
      </c>
      <c r="C12" s="19">
        <f>Bucknell!F19</f>
        <v>25.866050808314089</v>
      </c>
      <c r="D12" s="19">
        <f>(B12/B66)*B12</f>
        <v>39.467404048386939</v>
      </c>
      <c r="E12" s="19">
        <f>(C12/C66)*C12</f>
        <v>22.796026509775484</v>
      </c>
    </row>
    <row r="13" spans="1:5">
      <c r="A13" t="s">
        <v>8</v>
      </c>
      <c r="B13" s="19">
        <f>Canisius!F18</f>
        <v>26.568265682656829</v>
      </c>
      <c r="C13" s="19">
        <f>Canisius!F19</f>
        <v>34.137931034482762</v>
      </c>
      <c r="D13" s="19">
        <f>(B13/B66)*B13</f>
        <v>23.985430317113394</v>
      </c>
      <c r="E13" s="19">
        <f>(C13/C66)*C13</f>
        <v>39.707568530491095</v>
      </c>
    </row>
    <row r="14" spans="1:5">
      <c r="A14" t="s">
        <v>9</v>
      </c>
      <c r="B14" s="19">
        <f>Colgate!F18</f>
        <v>35.083532219570408</v>
      </c>
      <c r="C14" s="19">
        <f>Colgate!F19</f>
        <v>26.208651399491096</v>
      </c>
      <c r="D14" s="19">
        <f>(B14/B66)*B14</f>
        <v>41.82420811191831</v>
      </c>
      <c r="E14" s="19">
        <f>(C14/C66)*C14</f>
        <v>23.40390083968774</v>
      </c>
    </row>
    <row r="15" spans="1:5">
      <c r="A15" t="s">
        <v>10</v>
      </c>
      <c r="B15" s="19">
        <f>Cornell!F18</f>
        <v>37.42690058479532</v>
      </c>
      <c r="C15" s="19">
        <f>Cornell!F19</f>
        <v>25.986842105263158</v>
      </c>
      <c r="D15" s="19">
        <f>(B15/B66)*B15</f>
        <v>47.598013792921392</v>
      </c>
      <c r="E15" s="19">
        <f>(C15/C66)*C15</f>
        <v>23.009432957168034</v>
      </c>
    </row>
    <row r="16" spans="1:5">
      <c r="A16" t="s">
        <v>11</v>
      </c>
      <c r="B16" s="19">
        <f>Dartmouth!F18</f>
        <v>26.143790849673206</v>
      </c>
      <c r="C16" s="19">
        <f>Dartmouth!F19</f>
        <v>31.15727002967359</v>
      </c>
      <c r="D16" s="19">
        <f>(B16/B66)*B16</f>
        <v>23.225133784662397</v>
      </c>
      <c r="E16" s="19">
        <f>(C16/C66)*C16</f>
        <v>33.07635901053068</v>
      </c>
    </row>
    <row r="17" spans="1:5">
      <c r="A17" t="s">
        <v>12</v>
      </c>
      <c r="B17" s="19">
        <f>Delaware!F18</f>
        <v>27.738927738927739</v>
      </c>
      <c r="C17" s="19">
        <f>Delaware!F19</f>
        <v>28.316326530612244</v>
      </c>
      <c r="D17" s="19">
        <f>(B17/B66)*B17</f>
        <v>26.145710116738449</v>
      </c>
      <c r="E17" s="19">
        <f>(C17/C66)*C17</f>
        <v>27.319498590846855</v>
      </c>
    </row>
    <row r="18" spans="1:5">
      <c r="A18" t="s">
        <v>13</v>
      </c>
      <c r="B18" s="19">
        <f>Denver!F18</f>
        <v>35.977337110481585</v>
      </c>
      <c r="C18" s="19">
        <f>Denver!F19</f>
        <v>26.229508196721312</v>
      </c>
      <c r="D18" s="19">
        <f>(B18/B66)*B18</f>
        <v>43.982421321219249</v>
      </c>
      <c r="E18" s="19">
        <f>(C18/C66)*C18</f>
        <v>23.441165224902761</v>
      </c>
    </row>
    <row r="19" spans="1:5">
      <c r="A19" t="s">
        <v>14</v>
      </c>
      <c r="B19" s="19">
        <f>Detroit!F18</f>
        <v>26.086956521739129</v>
      </c>
      <c r="C19" s="19">
        <f>Detroit!F19</f>
        <v>27.118644067796609</v>
      </c>
      <c r="D19" s="19">
        <f>(B19/B66)*B19</f>
        <v>23.124264701731835</v>
      </c>
      <c r="E19" s="19">
        <f>(C19/C66)*C19</f>
        <v>25.057332893382121</v>
      </c>
    </row>
    <row r="20" spans="1:5">
      <c r="A20" t="s">
        <v>15</v>
      </c>
      <c r="B20" s="19">
        <f>Drexel!F18</f>
        <v>30.030959752321984</v>
      </c>
      <c r="C20" s="19">
        <f>Drexel!F19</f>
        <v>28.617363344051448</v>
      </c>
      <c r="D20" s="19">
        <f>(B20/B66)*B20</f>
        <v>30.644993050850008</v>
      </c>
      <c r="E20" s="19">
        <f>(C20/C66)*C20</f>
        <v>27.903464964892507</v>
      </c>
    </row>
    <row r="21" spans="1:5">
      <c r="A21" t="s">
        <v>16</v>
      </c>
      <c r="B21" s="19">
        <f>Duke!F18</f>
        <v>34.31818181818182</v>
      </c>
      <c r="C21" s="19">
        <f>Duke!F19</f>
        <v>28.50356294536817</v>
      </c>
      <c r="D21" s="19">
        <f>(B21/B66)*B21</f>
        <v>40.01931447379409</v>
      </c>
      <c r="E21" s="19">
        <f>(C21/C66)*C21</f>
        <v>27.681983225409489</v>
      </c>
    </row>
    <row r="22" spans="1:5">
      <c r="A22" t="s">
        <v>17</v>
      </c>
      <c r="B22" s="19">
        <f>Fairfield!F18</f>
        <v>31.72043010752688</v>
      </c>
      <c r="C22" s="19">
        <f>Fairfield!F19</f>
        <v>30.153846153846153</v>
      </c>
      <c r="D22" s="19">
        <f>(B22/B66)*B22</f>
        <v>34.19001081590951</v>
      </c>
      <c r="E22" s="19">
        <f>(C22/C66)*C22</f>
        <v>30.980208062170632</v>
      </c>
    </row>
    <row r="23" spans="1:5">
      <c r="A23" t="s">
        <v>18</v>
      </c>
      <c r="B23" s="19">
        <f>Georgetown!F18</f>
        <v>25.543478260869566</v>
      </c>
      <c r="C23" s="19">
        <f>Georgetown!F19</f>
        <v>28.337874659400548</v>
      </c>
      <c r="D23" s="19">
        <f>(B23/B66)*B23</f>
        <v>22.170790245714251</v>
      </c>
      <c r="E23" s="19">
        <f>(C23/C66)*C23</f>
        <v>27.361093538661063</v>
      </c>
    </row>
    <row r="24" spans="1:5">
      <c r="A24" t="s">
        <v>19</v>
      </c>
      <c r="B24" s="19">
        <f>Hartford!F18</f>
        <v>39.722222222222221</v>
      </c>
      <c r="C24" s="19">
        <f>Hartford!F19</f>
        <v>34.625322997416021</v>
      </c>
      <c r="D24" s="19">
        <f>(B24/B66)*B24</f>
        <v>53.615230414211013</v>
      </c>
      <c r="E24" s="19">
        <f>(C24/C66)*C24</f>
        <v>40.849483284942544</v>
      </c>
    </row>
    <row r="25" spans="1:5">
      <c r="A25" t="s">
        <v>20</v>
      </c>
      <c r="B25" s="19">
        <f>Harvard!F18</f>
        <v>32.791327913279133</v>
      </c>
      <c r="C25" s="19">
        <f>Harvard!F19</f>
        <v>28.651685393258425</v>
      </c>
      <c r="D25" s="19">
        <f>(B25/B66)*B25</f>
        <v>36.537523832993365</v>
      </c>
      <c r="E25" s="19">
        <f>(C25/C66)*C25</f>
        <v>27.97043678155848</v>
      </c>
    </row>
    <row r="26" spans="1:5">
      <c r="A26" t="s">
        <v>21</v>
      </c>
      <c r="B26" s="19">
        <f>Hobart!F18</f>
        <v>28.656716417910449</v>
      </c>
      <c r="C26" s="19">
        <f>Hobart!F19</f>
        <v>35.889570552147241</v>
      </c>
      <c r="D26" s="19">
        <f>(B26/B66)*B26</f>
        <v>27.904481380862848</v>
      </c>
      <c r="E26" s="19">
        <f>(C26/C66)*C26</f>
        <v>43.886952448390026</v>
      </c>
    </row>
    <row r="27" spans="1:5">
      <c r="A27" t="s">
        <v>22</v>
      </c>
      <c r="B27" s="19">
        <f>Hofstra!F18</f>
        <v>30.792682926829269</v>
      </c>
      <c r="C27" s="19">
        <f>Hofstra!F19</f>
        <v>27.586206896551722</v>
      </c>
      <c r="D27" s="19">
        <f>(B27/B66)*B27</f>
        <v>32.219304660552552</v>
      </c>
      <c r="E27" s="19">
        <f>(C27/C66)*C27</f>
        <v>25.928827527307718</v>
      </c>
    </row>
    <row r="28" spans="1:5">
      <c r="A28" t="s">
        <v>23</v>
      </c>
      <c r="B28" s="19">
        <f>'Holy Cross'!F18</f>
        <v>26.809651474530831</v>
      </c>
      <c r="C28" s="19">
        <f>'Holy Cross'!F19</f>
        <v>35.929648241206031</v>
      </c>
      <c r="D28" s="19">
        <f>(B28/B66)*B28</f>
        <v>24.423249141316777</v>
      </c>
      <c r="E28" s="19">
        <f>(C28/C66)*C28</f>
        <v>43.985023819935407</v>
      </c>
    </row>
    <row r="29" spans="1:5">
      <c r="A29" t="s">
        <v>24</v>
      </c>
      <c r="B29" s="19">
        <f>Jacksonville!F18</f>
        <v>31.549295774647888</v>
      </c>
      <c r="C29" s="19">
        <f>Jacksonville!F19</f>
        <v>29.973474801061005</v>
      </c>
      <c r="D29" s="19">
        <f>(B29/B66)*B29</f>
        <v>33.822090133218559</v>
      </c>
      <c r="E29" s="19">
        <f>(C29/C66)*C29</f>
        <v>30.610687749278132</v>
      </c>
    </row>
    <row r="30" spans="1:5">
      <c r="A30" t="s">
        <v>25</v>
      </c>
      <c r="B30" s="19">
        <f>'Johns Hopkins'!F18</f>
        <v>30.640668523676879</v>
      </c>
      <c r="C30" s="19">
        <f>'Johns Hopkins'!F19</f>
        <v>20.820189274447952</v>
      </c>
      <c r="D30" s="19">
        <f>(B30/B66)*B30</f>
        <v>31.901975450505013</v>
      </c>
      <c r="E30" s="19">
        <f>(C30/C66)*C30</f>
        <v>14.769583463150974</v>
      </c>
    </row>
    <row r="31" spans="1:5">
      <c r="A31" t="s">
        <v>26</v>
      </c>
      <c r="B31" s="19">
        <f>Lafayette!F18</f>
        <v>26.530612244897959</v>
      </c>
      <c r="C31" s="19">
        <f>Lafayette!F19</f>
        <v>27.466666666666669</v>
      </c>
      <c r="D31" s="19">
        <f>(B31/B66)*B31</f>
        <v>23.917492579475315</v>
      </c>
      <c r="E31" s="19">
        <f>(C31/C66)*C31</f>
        <v>25.704597907832405</v>
      </c>
    </row>
    <row r="32" spans="1:5">
      <c r="A32" t="s">
        <v>27</v>
      </c>
      <c r="B32" s="19">
        <f>Lehigh!F18</f>
        <v>30.727762803234505</v>
      </c>
      <c r="C32" s="19">
        <f>Lehigh!F19</f>
        <v>20.056497175141246</v>
      </c>
      <c r="D32" s="19">
        <f>(B32/B66)*B32</f>
        <v>32.083592140605113</v>
      </c>
      <c r="E32" s="19">
        <f>(C32/C66)*C32</f>
        <v>13.70594782069654</v>
      </c>
    </row>
    <row r="33" spans="1:5">
      <c r="A33" t="s">
        <v>28</v>
      </c>
      <c r="B33" s="19">
        <f>Loyola!F18</f>
        <v>31.662269129287601</v>
      </c>
      <c r="C33" s="19">
        <f>Loyola!F19</f>
        <v>22.082018927444793</v>
      </c>
      <c r="D33" s="19">
        <f>(B33/B66)*B33</f>
        <v>34.064747606090584</v>
      </c>
      <c r="E33" s="19">
        <f>(C33/C66)*C33</f>
        <v>16.614086081138602</v>
      </c>
    </row>
    <row r="34" spans="1:5">
      <c r="A34" t="s">
        <v>29</v>
      </c>
      <c r="B34" s="19">
        <f>Manhattan!F18</f>
        <v>23.160762942779293</v>
      </c>
      <c r="C34" s="19">
        <f>Manhattan!F19</f>
        <v>27.868852459016392</v>
      </c>
      <c r="D34" s="19">
        <f>(B34/B66)*B34</f>
        <v>18.227488221144149</v>
      </c>
      <c r="E34" s="19">
        <f>(C34/C66)*C34</f>
        <v>26.462877929675379</v>
      </c>
    </row>
    <row r="35" spans="1:5">
      <c r="A35" t="s">
        <v>30</v>
      </c>
      <c r="B35" s="19">
        <f>Marist!F18</f>
        <v>29.096989966555181</v>
      </c>
      <c r="C35" s="19">
        <f>Marist!F19</f>
        <v>29.712460063897762</v>
      </c>
      <c r="D35" s="19">
        <f>(B35/B66)*B35</f>
        <v>28.768500908515492</v>
      </c>
      <c r="E35" s="19">
        <f>(C35/C66)*C35</f>
        <v>30.07988161873568</v>
      </c>
    </row>
    <row r="36" spans="1:5">
      <c r="A36" t="s">
        <v>31</v>
      </c>
      <c r="B36" s="19">
        <f>Maryland!F18</f>
        <v>36.363636363636367</v>
      </c>
      <c r="C36" s="19">
        <f>Maryland!F19</f>
        <v>26.515151515151516</v>
      </c>
      <c r="D36" s="19">
        <f>(B36/B66)*B36</f>
        <v>44.931996426872892</v>
      </c>
      <c r="E36" s="19">
        <f>(C36/C66)*C36</f>
        <v>23.954500921251395</v>
      </c>
    </row>
    <row r="37" spans="1:5">
      <c r="A37" t="s">
        <v>32</v>
      </c>
      <c r="B37" s="19">
        <f>Massachusetts!F18</f>
        <v>39.814814814814817</v>
      </c>
      <c r="C37" s="19">
        <f>Massachusetts!F19</f>
        <v>22.222222222222221</v>
      </c>
      <c r="D37" s="19">
        <f>(B37/B66)*B37</f>
        <v>53.865476190564152</v>
      </c>
      <c r="E37" s="19">
        <f>(C37/C66)*C37</f>
        <v>16.825728356840891</v>
      </c>
    </row>
    <row r="38" spans="1:5">
      <c r="A38" t="s">
        <v>188</v>
      </c>
      <c r="B38" s="19">
        <f>Mercer!F18</f>
        <v>17.84037558685446</v>
      </c>
      <c r="C38" s="19">
        <f>Mercer!F19</f>
        <v>37.288135593220339</v>
      </c>
      <c r="D38" s="19">
        <f>(B38/B66)*B38</f>
        <v>10.815063897828002</v>
      </c>
      <c r="E38" s="19">
        <f>(C38/C66)*C38</f>
        <v>47.374020001550576</v>
      </c>
    </row>
    <row r="39" spans="1:5">
      <c r="A39" t="s">
        <v>33</v>
      </c>
      <c r="B39" s="19">
        <f>'Mount St. Marys'!F18</f>
        <v>32.575757575757578</v>
      </c>
      <c r="C39" s="19">
        <f>'Mount St. Marys'!F19</f>
        <v>34.042553191489361</v>
      </c>
      <c r="D39" s="19">
        <f>(B39/B66)*B39</f>
        <v>36.058707201947904</v>
      </c>
      <c r="E39" s="19">
        <f>(C39/C66)*C39</f>
        <v>39.486000815691796</v>
      </c>
    </row>
    <row r="40" spans="1:5">
      <c r="A40" t="s">
        <v>34</v>
      </c>
      <c r="B40" s="19">
        <f>Navy!F18</f>
        <v>30.54662379421222</v>
      </c>
      <c r="C40" s="19">
        <f>Navy!F19</f>
        <v>28.402366863905325</v>
      </c>
      <c r="D40" s="19">
        <f>(B40/B66)*B40</f>
        <v>31.706443919919064</v>
      </c>
      <c r="E40" s="19">
        <f>(C40/C66)*C40</f>
        <v>27.485773684981918</v>
      </c>
    </row>
    <row r="41" spans="1:5">
      <c r="A41" t="s">
        <v>35</v>
      </c>
      <c r="B41" s="19">
        <f>'North Carolina'!F18</f>
        <v>31.485587583148561</v>
      </c>
      <c r="C41" s="19">
        <f>'North Carolina'!F19</f>
        <v>30.789473684210527</v>
      </c>
      <c r="D41" s="19">
        <f>(B41/B66)*B41</f>
        <v>33.685632657326927</v>
      </c>
      <c r="E41" s="19">
        <f>(C41/C66)*C41</f>
        <v>32.300067578982677</v>
      </c>
    </row>
    <row r="42" spans="1:5">
      <c r="A42" t="s">
        <v>36</v>
      </c>
      <c r="B42" s="19">
        <f>Binghamton!F18</f>
        <v>28.783382789317507</v>
      </c>
      <c r="C42" s="19">
        <f>'Notre Dame'!F19</f>
        <v>18.148148148148149</v>
      </c>
      <c r="D42" s="19">
        <f>(B42/B66)*B42</f>
        <v>28.151709357325768</v>
      </c>
      <c r="E42" s="19">
        <f>(C42/C66)*C42</f>
        <v>11.221826051326383</v>
      </c>
    </row>
    <row r="43" spans="1:5">
      <c r="A43" t="s">
        <v>37</v>
      </c>
      <c r="B43" s="19">
        <f>'Ohio State'!F18</f>
        <v>25.966850828729282</v>
      </c>
      <c r="C43" s="19">
        <f>'Ohio State'!F19</f>
        <v>23.013698630136986</v>
      </c>
      <c r="D43" s="19">
        <f>(B43/B66)*B43</f>
        <v>22.911824259299216</v>
      </c>
      <c r="E43" s="19">
        <f>(C43/C66)*C43</f>
        <v>18.045617343132697</v>
      </c>
    </row>
    <row r="44" spans="1:5">
      <c r="A44" t="s">
        <v>38</v>
      </c>
      <c r="B44" s="19">
        <f>Pennsylvania!F18</f>
        <v>25.384615384615383</v>
      </c>
      <c r="C44" s="19">
        <f>Pennsylvania!F19</f>
        <v>31.615120274914087</v>
      </c>
      <c r="D44" s="19">
        <f>(B44/B66)*B44</f>
        <v>21.89587365818274</v>
      </c>
      <c r="E44" s="19">
        <f>(C44/C66)*C44</f>
        <v>34.055603233890729</v>
      </c>
    </row>
    <row r="45" spans="1:5">
      <c r="A45" t="s">
        <v>39</v>
      </c>
      <c r="B45" s="19">
        <f>'Penn State'!F18</f>
        <v>26.239067055393583</v>
      </c>
      <c r="C45" s="19">
        <f>'Penn State'!F19</f>
        <v>25.722543352601157</v>
      </c>
      <c r="D45" s="19">
        <f>(B45/B66)*B45</f>
        <v>23.394721639143821</v>
      </c>
      <c r="E45" s="19">
        <f>(C45/C66)*C45</f>
        <v>22.543778900642923</v>
      </c>
    </row>
    <row r="46" spans="1:5">
      <c r="A46" t="s">
        <v>349</v>
      </c>
      <c r="B46" s="19">
        <f>Michigan!F18</f>
        <v>23.913043478260871</v>
      </c>
      <c r="C46" s="19">
        <f>Michigan!F19</f>
        <v>34.577114427860693</v>
      </c>
      <c r="D46" s="19">
        <f>(B46/B66)*B46</f>
        <v>19.430805756316339</v>
      </c>
      <c r="E46" s="19">
        <f>(C46/C66)*C46</f>
        <v>40.735813631135898</v>
      </c>
    </row>
    <row r="47" spans="1:5">
      <c r="A47" t="s">
        <v>41</v>
      </c>
      <c r="B47" s="19">
        <f>Princeton!F18</f>
        <v>31.714285714285712</v>
      </c>
      <c r="C47" s="19">
        <f>Princeton!F19</f>
        <v>20.414201183431953</v>
      </c>
      <c r="D47" s="19">
        <f>(B47/B66)*B47</f>
        <v>34.176766573997753</v>
      </c>
      <c r="E47" s="19">
        <f>(C47/C66)*C47</f>
        <v>14.199193632183043</v>
      </c>
    </row>
    <row r="48" spans="1:5">
      <c r="A48" t="s">
        <v>42</v>
      </c>
      <c r="B48" s="19">
        <f>Providence!F18</f>
        <v>23.48993288590604</v>
      </c>
      <c r="C48" s="19">
        <f>Providence!F19</f>
        <v>29.936305732484076</v>
      </c>
      <c r="D48" s="19">
        <f>(B48/B66)*B48</f>
        <v>18.749282606563987</v>
      </c>
      <c r="E48" s="19">
        <f>(C48/C66)*C48</f>
        <v>30.534816312641318</v>
      </c>
    </row>
    <row r="49" spans="1:5">
      <c r="A49" t="s">
        <v>43</v>
      </c>
      <c r="B49" s="19">
        <f>Quinnipiac!F18</f>
        <v>29.530201342281881</v>
      </c>
      <c r="C49" s="19">
        <f>Quinnipiac!F19</f>
        <v>37.583892617449663</v>
      </c>
      <c r="D49" s="19">
        <f>(B49/B66)*B49</f>
        <v>29.631519286781945</v>
      </c>
      <c r="E49" s="19">
        <f>(C49/C66)*C49</f>
        <v>48.12851013795882</v>
      </c>
    </row>
    <row r="50" spans="1:5">
      <c r="A50" t="s">
        <v>44</v>
      </c>
      <c r="B50" s="19">
        <f>'Robert Morris'!F18</f>
        <v>35.365853658536587</v>
      </c>
      <c r="C50" s="19">
        <f>'Robert Morris'!F19</f>
        <v>34.466019417475728</v>
      </c>
      <c r="D50" s="19">
        <f>(B50/B66)*B50</f>
        <v>42.500045437936976</v>
      </c>
      <c r="E50" s="19">
        <f>(C50/C66)*C50</f>
        <v>40.474468778829461</v>
      </c>
    </row>
    <row r="51" spans="1:5">
      <c r="A51" t="s">
        <v>45</v>
      </c>
      <c r="B51" s="19">
        <f>Rutgers!F18</f>
        <v>26.702997275204361</v>
      </c>
      <c r="C51" s="19">
        <f>Rutgers!F19</f>
        <v>33.521126760563376</v>
      </c>
      <c r="D51" s="19">
        <f>(B51/B66)*B51</f>
        <v>24.229314446486978</v>
      </c>
      <c r="E51" s="19">
        <f>(C51/C66)*C51</f>
        <v>38.28565816337855</v>
      </c>
    </row>
    <row r="52" spans="1:5">
      <c r="A52" t="s">
        <v>46</v>
      </c>
      <c r="B52" s="19">
        <f>'Sacred Heart'!F18</f>
        <v>26.775956284153008</v>
      </c>
      <c r="C52" s="19">
        <f>'Sacred Heart'!F19</f>
        <v>31.232876712328768</v>
      </c>
      <c r="D52" s="19">
        <f>(B52/B66)*B52</f>
        <v>24.361895947048918</v>
      </c>
      <c r="E52" s="19">
        <f>(C52/C66)*C52</f>
        <v>33.237080922810733</v>
      </c>
    </row>
    <row r="53" spans="1:5">
      <c r="A53" t="s">
        <v>47</v>
      </c>
      <c r="B53" s="19">
        <f>'St. Josephs'!F18</f>
        <v>21.223021582733814</v>
      </c>
      <c r="C53" s="19">
        <f>'St. Josephs'!F19</f>
        <v>29.29936305732484</v>
      </c>
      <c r="D53" s="19">
        <f>(B53/B66)*B53</f>
        <v>15.305077560519711</v>
      </c>
      <c r="E53" s="19">
        <f>(C53/C66)*C53</f>
        <v>29.249285340674074</v>
      </c>
    </row>
    <row r="54" spans="1:5">
      <c r="A54" t="s">
        <v>48</v>
      </c>
      <c r="B54" s="19">
        <f>Siena!F18</f>
        <v>31.989247311827956</v>
      </c>
      <c r="C54" s="19">
        <f>Siena!F19</f>
        <v>27.249357326478147</v>
      </c>
      <c r="D54" s="19">
        <f>(B54/B66)*B54</f>
        <v>34.77195799799587</v>
      </c>
      <c r="E54" s="19">
        <f>(C54/C66)*C54</f>
        <v>25.299470313463765</v>
      </c>
    </row>
    <row r="55" spans="1:5">
      <c r="A55" t="s">
        <v>49</v>
      </c>
      <c r="B55" s="19">
        <f>'Stony Brook'!F18</f>
        <v>32.986111111111107</v>
      </c>
      <c r="C55" s="19">
        <f>'Stony Brook'!F19</f>
        <v>28.059701492537314</v>
      </c>
      <c r="D55" s="19">
        <f>(B55/B66)*B55</f>
        <v>36.972884866638822</v>
      </c>
      <c r="E55" s="19">
        <f>(C55/C66)*C55</f>
        <v>26.826560473701793</v>
      </c>
    </row>
    <row r="56" spans="1:5">
      <c r="A56" t="s">
        <v>50</v>
      </c>
      <c r="B56" s="19">
        <f>'St. Johns'!F18</f>
        <v>29.464285714285715</v>
      </c>
      <c r="C56" s="19">
        <f>'St. Johns'!F19</f>
        <v>30.630630630630627</v>
      </c>
      <c r="D56" s="19">
        <f>(B56/B66)*B56</f>
        <v>29.499383356448373</v>
      </c>
      <c r="E56" s="19">
        <f>(C56/C66)*C56</f>
        <v>31.967654825524573</v>
      </c>
    </row>
    <row r="57" spans="1:5">
      <c r="A57" t="s">
        <v>51</v>
      </c>
      <c r="B57" s="19">
        <f>Syracuse!F18</f>
        <v>27.167630057803464</v>
      </c>
      <c r="C57" s="19">
        <f>Syracuse!F19</f>
        <v>27.197802197802197</v>
      </c>
      <c r="D57" s="19">
        <f>(B57/B66)*B57</f>
        <v>25.079831419656568</v>
      </c>
      <c r="E57" s="19">
        <f>(C57/C66)*C57</f>
        <v>25.203828896074601</v>
      </c>
    </row>
    <row r="58" spans="1:5">
      <c r="A58" t="s">
        <v>52</v>
      </c>
      <c r="B58" s="19">
        <f>Towson!F18</f>
        <v>29.577464788732392</v>
      </c>
      <c r="C58" s="19">
        <f>Towson!F19</f>
        <v>32.183908045977013</v>
      </c>
      <c r="D58" s="19">
        <f>(B58/B66)*B58</f>
        <v>29.726446406149122</v>
      </c>
      <c r="E58" s="19">
        <f>(C58/C66)*C58</f>
        <v>35.292015245502178</v>
      </c>
    </row>
    <row r="59" spans="1:5">
      <c r="A59" t="s">
        <v>53</v>
      </c>
      <c r="B59" s="19">
        <f>UMBC!F18</f>
        <v>28.865979381443296</v>
      </c>
      <c r="C59" s="19">
        <f>UMBC!F19</f>
        <v>31.818181818181817</v>
      </c>
      <c r="D59" s="19">
        <f>(B59/B66)*B59</f>
        <v>28.313509067374778</v>
      </c>
      <c r="E59" s="19">
        <f>(C59/C66)*C59</f>
        <v>34.494481326602006</v>
      </c>
    </row>
    <row r="60" spans="1:5">
      <c r="A60" t="s">
        <v>54</v>
      </c>
      <c r="B60" s="19">
        <f>Vermont!F18</f>
        <v>23.934426229508198</v>
      </c>
      <c r="C60" s="19">
        <f>Vermont!F19</f>
        <v>33.155080213903744</v>
      </c>
      <c r="D60" s="19">
        <f>(B60/B66)*B60</f>
        <v>19.465570870744074</v>
      </c>
      <c r="E60" s="19">
        <f>(C60/C66)*C60</f>
        <v>37.454074209295428</v>
      </c>
    </row>
    <row r="61" spans="1:5">
      <c r="A61" t="s">
        <v>55</v>
      </c>
      <c r="B61" s="19">
        <f>Villanova!F18</f>
        <v>32.446808510638299</v>
      </c>
      <c r="C61" s="19">
        <f>Villanova!F19</f>
        <v>31.818181818181817</v>
      </c>
      <c r="D61" s="19">
        <f>(B61/B66)*B61</f>
        <v>35.773800014202685</v>
      </c>
      <c r="E61" s="19">
        <f>(C61/C66)*C61</f>
        <v>34.494481326602006</v>
      </c>
    </row>
    <row r="62" spans="1:5">
      <c r="A62" t="s">
        <v>56</v>
      </c>
      <c r="B62" s="19">
        <f>Virginia!F18</f>
        <v>37.597911227154043</v>
      </c>
      <c r="C62" s="19">
        <f>Virginia!F19</f>
        <v>26.969696969696972</v>
      </c>
      <c r="D62" s="19">
        <f>(B62/B66)*B62</f>
        <v>48.033976315037229</v>
      </c>
      <c r="E62" s="19">
        <f>(C62/C66)*C62</f>
        <v>24.782837785760957</v>
      </c>
    </row>
    <row r="63" spans="1:5">
      <c r="A63" t="s">
        <v>57</v>
      </c>
      <c r="B63" s="19">
        <f>VMI!F18</f>
        <v>21.628498727735369</v>
      </c>
      <c r="C63" s="19">
        <f>VMI!F19</f>
        <v>38.87323943661972</v>
      </c>
      <c r="D63" s="19">
        <f>(B63/B66)*B63</f>
        <v>15.895487578538445</v>
      </c>
      <c r="E63" s="19">
        <f>(C63/C66)*C63</f>
        <v>51.487329571596732</v>
      </c>
    </row>
    <row r="64" spans="1:5">
      <c r="A64" t="s">
        <v>58</v>
      </c>
      <c r="B64" s="19">
        <f>Wagner!F18</f>
        <v>21.53846153846154</v>
      </c>
      <c r="C64" s="19">
        <f>Wagner!F19</f>
        <v>42.482100238663485</v>
      </c>
      <c r="D64" s="19">
        <f>(B64/B66)*B64</f>
        <v>15.763420521593455</v>
      </c>
      <c r="E64" s="19">
        <f>(C64/C66)*C64</f>
        <v>61.490901393119607</v>
      </c>
    </row>
    <row r="65" spans="1:5">
      <c r="A65" t="s">
        <v>59</v>
      </c>
      <c r="B65" s="19">
        <f>Yale!F18</f>
        <v>29.552238805970148</v>
      </c>
      <c r="C65" s="19">
        <f>Yale!F19</f>
        <v>27.457627118644069</v>
      </c>
      <c r="D65" s="19">
        <f>(B65/B66)*B65</f>
        <v>29.675761937265264</v>
      </c>
      <c r="E65" s="19">
        <f>(C65/C66)*C65</f>
        <v>25.687681423981271</v>
      </c>
    </row>
    <row r="66" spans="1:5">
      <c r="A66" s="21" t="s">
        <v>103</v>
      </c>
      <c r="B66" s="34">
        <f>AVERAGE(B5:B65)</f>
        <v>29.429229830436125</v>
      </c>
      <c r="C66" s="34">
        <f>AVERAGE(C5:C65)</f>
        <v>29.34952651206034</v>
      </c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349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104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Michigan</v>
      </c>
      <c r="C7" s="75" t="s">
        <v>62</v>
      </c>
      <c r="D7" s="66" t="s">
        <v>193</v>
      </c>
      <c r="E7" s="7"/>
      <c r="F7" s="75" t="str">
        <f>B1</f>
        <v>Michigan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69.920544835414304</v>
      </c>
      <c r="K8" s="4">
        <f>RANK(J8,'Universal Aggregate Worksheet'!I7:I67,0)</f>
        <v>14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88</v>
      </c>
      <c r="C9" s="4">
        <v>139</v>
      </c>
      <c r="D9" s="65" t="s">
        <v>1</v>
      </c>
      <c r="E9" s="4" t="s">
        <v>77</v>
      </c>
      <c r="F9" s="77">
        <f>B32+B33+C35</f>
        <v>368</v>
      </c>
      <c r="G9" s="27"/>
      <c r="H9" s="64"/>
      <c r="I9" s="12" t="s">
        <v>154</v>
      </c>
      <c r="J9" s="9">
        <f>F12</f>
        <v>33.416572077185016</v>
      </c>
      <c r="K9" s="4">
        <f>RANK(J9,'Universal Aggregate Worksheet'!F7:F67,0)</f>
        <v>33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283</v>
      </c>
      <c r="C10" s="4">
        <v>400</v>
      </c>
      <c r="D10" s="65" t="s">
        <v>2</v>
      </c>
      <c r="E10" s="4" t="s">
        <v>78</v>
      </c>
      <c r="F10" s="77">
        <f>C32+C33+B35</f>
        <v>402</v>
      </c>
      <c r="G10" s="27"/>
      <c r="H10" s="64"/>
      <c r="I10" s="12" t="s">
        <v>155</v>
      </c>
      <c r="J10" s="9">
        <f>F13</f>
        <v>36.503972758229288</v>
      </c>
      <c r="K10" s="4">
        <f>RANK(J10,'Universal Aggregate Worksheet'!G7:G67,1)</f>
        <v>51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0.31095406360424027</v>
      </c>
      <c r="C11" s="6">
        <f>C9/C10</f>
        <v>0.34749999999999998</v>
      </c>
      <c r="D11" s="65" t="s">
        <v>3</v>
      </c>
      <c r="E11" s="4" t="s">
        <v>79</v>
      </c>
      <c r="F11" s="77">
        <f>SUM(F9:F10)</f>
        <v>770</v>
      </c>
      <c r="G11" s="27"/>
      <c r="H11" s="64"/>
      <c r="I11" s="12" t="s">
        <v>203</v>
      </c>
      <c r="J11" s="9">
        <f>J9-J10</f>
        <v>-3.0874006810442722</v>
      </c>
      <c r="K11" s="4">
        <f>RANK(J11,'Universal Aggregate Worksheet'!H7:H67,0)</f>
        <v>52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182</v>
      </c>
      <c r="C12" s="4">
        <v>252</v>
      </c>
      <c r="D12" s="65" t="s">
        <v>4</v>
      </c>
      <c r="E12" s="4" t="s">
        <v>80</v>
      </c>
      <c r="F12" s="78">
        <f>F9/(B44/60)</f>
        <v>33.416572077185016</v>
      </c>
      <c r="G12" s="28"/>
      <c r="H12" s="64"/>
      <c r="I12" s="4" t="s">
        <v>128</v>
      </c>
      <c r="J12" s="10">
        <f>F24</f>
        <v>24.755768397858109</v>
      </c>
      <c r="K12" s="4">
        <f>RANK(J12,'Universal Aggregate Worksheet'!AB7:AB67,0)</f>
        <v>54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0.64310954063604242</v>
      </c>
      <c r="C13" s="6">
        <f>C12/C10</f>
        <v>0.63</v>
      </c>
      <c r="D13" s="65" t="s">
        <v>5</v>
      </c>
      <c r="E13" s="4" t="s">
        <v>81</v>
      </c>
      <c r="F13" s="78">
        <f>F10/(B44/60)</f>
        <v>36.503972758229288</v>
      </c>
      <c r="G13" s="28"/>
      <c r="H13" s="64"/>
      <c r="I13" s="4" t="s">
        <v>131</v>
      </c>
      <c r="J13" s="10">
        <f>F25</f>
        <v>34.672202962803077</v>
      </c>
      <c r="K13" s="4">
        <f>RANK(J13,'Universal Aggregate Worksheet'!AD7:AD67,1)</f>
        <v>55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0.48351648351648352</v>
      </c>
      <c r="C14" s="6">
        <f>C9/C12</f>
        <v>0.55158730158730163</v>
      </c>
      <c r="D14" s="65" t="s">
        <v>6</v>
      </c>
      <c r="E14" s="4" t="s">
        <v>82</v>
      </c>
      <c r="F14" s="78">
        <f>F11/(B44/60)</f>
        <v>69.920544835414304</v>
      </c>
      <c r="G14" s="28"/>
      <c r="H14" s="64"/>
      <c r="I14" s="4" t="s">
        <v>133</v>
      </c>
      <c r="J14" s="10">
        <f>F26</f>
        <v>-9.9164345649449679</v>
      </c>
      <c r="K14" s="4">
        <f>RANK(J14,'Universal Aggregate Worksheet'!AF7:AF67,0)</f>
        <v>58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46</v>
      </c>
      <c r="C15" s="4">
        <v>99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0.76902173913043481</v>
      </c>
      <c r="K15" s="4">
        <f>RANK(J15,'Universal Aggregate Worksheet'!O7:O67,0)</f>
        <v>61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0.52272727272727271</v>
      </c>
      <c r="C16" s="6">
        <f>C15/C9</f>
        <v>0.71223021582733814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0.99502487562189057</v>
      </c>
      <c r="K16" s="4">
        <f>RANK(J16,'Universal Aggregate Worksheet'!T7:T67,1)</f>
        <v>25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42</v>
      </c>
      <c r="C17" s="8">
        <f>C9-C15</f>
        <v>40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0.31567491166077738</v>
      </c>
      <c r="K17" s="4">
        <f>RANK(J17,'Universal Aggregate Worksheet'!R7:R67,0)</f>
        <v>17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23.913043478260871</v>
      </c>
      <c r="G18" s="29"/>
      <c r="H18" s="64"/>
      <c r="I18" s="4" t="s">
        <v>166</v>
      </c>
      <c r="J18" s="6">
        <f>F36</f>
        <v>0.35417999999999999</v>
      </c>
      <c r="K18" s="4">
        <f>RANK(J18,'Universal Aggregate Worksheet'!W7:W67,1)</f>
        <v>59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34.577114427860693</v>
      </c>
      <c r="G19" s="29"/>
      <c r="H19" s="64"/>
      <c r="I19" s="4" t="s">
        <v>176</v>
      </c>
      <c r="J19" s="10">
        <f>F48</f>
        <v>0.125</v>
      </c>
      <c r="K19" s="4">
        <f>RANK(J19,'Universal Aggregate Worksheet'!Y7:Y67,0)</f>
        <v>53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34</v>
      </c>
      <c r="C20" s="4">
        <v>32</v>
      </c>
      <c r="D20" s="65" t="s">
        <v>12</v>
      </c>
      <c r="E20" s="4" t="s">
        <v>115</v>
      </c>
      <c r="F20" s="10">
        <f>F18-F19</f>
        <v>-10.664070949599822</v>
      </c>
      <c r="G20" s="29"/>
      <c r="H20" s="64"/>
      <c r="I20" s="4" t="s">
        <v>177</v>
      </c>
      <c r="J20" s="10">
        <f>F49</f>
        <v>0.2462686567164179</v>
      </c>
      <c r="K20" s="4">
        <f>RANK(J20,'Universal Aggregate Worksheet'!Z7:Z67,1)</f>
        <v>59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8</v>
      </c>
      <c r="C21" s="4">
        <v>16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0.42045454545454547</v>
      </c>
      <c r="K21" s="4">
        <f>RANK(J21,'Universal Aggregate Worksheet'!J7:J67,0)</f>
        <v>54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0.23529411764705882</v>
      </c>
      <c r="C22" s="23">
        <f>C21/C20</f>
        <v>0.5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0.71226415094339623</v>
      </c>
      <c r="K22" s="4">
        <f>RANK(J22,'Universal Aggregate Worksheet'!K7:K67,0)</f>
        <v>60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0.76063829787234039</v>
      </c>
      <c r="K23" s="4">
        <f>RANK(J23,'Universal Aggregate Worksheet'!L7:L67,1)</f>
        <v>2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24.755768397858109</v>
      </c>
      <c r="G24" s="7"/>
      <c r="H24" s="64"/>
      <c r="I24" s="4" t="s">
        <v>198</v>
      </c>
      <c r="J24" s="6">
        <f>B22</f>
        <v>0.23529411764705882</v>
      </c>
      <c r="K24" s="4">
        <f>RANK(J24,'Universal Aggregate Worksheet'!AG7:AG67,0)</f>
        <v>53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34.672202962803077</v>
      </c>
      <c r="G25" s="7"/>
      <c r="H25" s="64"/>
      <c r="I25" s="12" t="s">
        <v>199</v>
      </c>
      <c r="J25" s="6">
        <f>C22</f>
        <v>0.5</v>
      </c>
      <c r="K25" s="4">
        <f>RANK(J25,'Universal Aggregate Worksheet'!AH7:AH67,1)</f>
        <v>58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-9.9164345649449679</v>
      </c>
      <c r="G26" s="7"/>
      <c r="H26" s="64"/>
      <c r="I26" s="12" t="s">
        <v>212</v>
      </c>
      <c r="J26" s="10">
        <f>F41</f>
        <v>0.12014134275618374</v>
      </c>
      <c r="K26" s="4">
        <f>RANK(J26,'Universal Aggregate Worksheet'!AM7:AM67,0)</f>
        <v>17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290</v>
      </c>
      <c r="C27" s="4">
        <v>323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0.08</v>
      </c>
      <c r="K27" s="4">
        <f>RANK(J27,'Universal Aggregate Worksheet'!AN7:AN67,1)</f>
        <v>12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205</v>
      </c>
      <c r="C28" s="12">
        <v>175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9.2391304347826081E-2</v>
      </c>
      <c r="K28" s="4">
        <f>RANK(J28,'Universal Aggregate Worksheet'!AI7:AI67,0)</f>
        <v>47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79</v>
      </c>
      <c r="C29" s="12">
        <v>87</v>
      </c>
      <c r="D29" s="65" t="s">
        <v>21</v>
      </c>
      <c r="E29" s="4" t="s">
        <v>141</v>
      </c>
      <c r="F29" s="10">
        <f>B10/F9</f>
        <v>0.76902173913043481</v>
      </c>
      <c r="G29" s="29"/>
      <c r="H29" s="64"/>
      <c r="I29" s="12" t="s">
        <v>215</v>
      </c>
      <c r="J29" s="80">
        <f>G44</f>
        <v>7.9601990049751242E-2</v>
      </c>
      <c r="K29" s="4">
        <f>RANK(J29,'Universal Aggregate Worksheet'!AJ7:AJ67,1)</f>
        <v>10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0.99502487562189057</v>
      </c>
      <c r="G30" s="7"/>
      <c r="H30" s="64"/>
      <c r="I30" s="12" t="s">
        <v>216</v>
      </c>
      <c r="J30" s="80">
        <f>F45</f>
        <v>9.0909090909090912E-2</v>
      </c>
      <c r="K30" s="4">
        <f>RANK(J30,'Universal Aggregate Worksheet'!AK7:AK67,0)</f>
        <v>49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-0.22600313649145576</v>
      </c>
      <c r="G31" s="29"/>
      <c r="H31" s="64"/>
      <c r="I31" s="12" t="s">
        <v>217</v>
      </c>
      <c r="J31" s="80">
        <f>G45</f>
        <v>0.11510791366906475</v>
      </c>
      <c r="K31" s="4">
        <f>RANK(J31,'Universal Aggregate Worksheet'!AL7:AL67,1)</f>
        <v>28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111</v>
      </c>
      <c r="C32" s="94">
        <v>153</v>
      </c>
      <c r="D32" s="65" t="s">
        <v>24</v>
      </c>
      <c r="E32" s="4" t="s">
        <v>143</v>
      </c>
      <c r="F32" s="10">
        <f>B12/F9</f>
        <v>0.49456521739130432</v>
      </c>
      <c r="G32" s="29"/>
      <c r="H32" s="64"/>
      <c r="I32" s="12" t="s">
        <v>219</v>
      </c>
      <c r="J32" s="10">
        <f>F52</f>
        <v>4.1558441558441558E-2</v>
      </c>
      <c r="K32" s="4">
        <f>RANK(J32,'Universal Aggregate Worksheet'!AO7:AO67,1)</f>
        <v>11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212</v>
      </c>
      <c r="C33" s="12">
        <v>188</v>
      </c>
      <c r="D33" s="65" t="s">
        <v>25</v>
      </c>
      <c r="E33" s="12" t="s">
        <v>144</v>
      </c>
      <c r="F33" s="10">
        <f>C12/F10</f>
        <v>0.62686567164179108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4.6753246753246755E-2</v>
      </c>
      <c r="K33" s="4">
        <f>RANK(J33,'Universal Aggregate Worksheet'!AP7:AP67,0)</f>
        <v>53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151</v>
      </c>
      <c r="C34" s="94">
        <v>143</v>
      </c>
      <c r="D34" s="65" t="s">
        <v>26</v>
      </c>
      <c r="E34" s="12" t="s">
        <v>87</v>
      </c>
      <c r="F34" s="13">
        <f>F32-F33</f>
        <v>-0.13230045425048675</v>
      </c>
      <c r="G34" s="29"/>
      <c r="H34" s="64"/>
      <c r="I34" s="12" t="s">
        <v>220</v>
      </c>
      <c r="J34" s="80">
        <f>F53</f>
        <v>0.28109452736318408</v>
      </c>
      <c r="K34" s="4">
        <f>RANK(J34,'Universal Aggregate Worksheet'!AQ7:AQ67,0)</f>
        <v>48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61</v>
      </c>
      <c r="C35" s="94">
        <f>C33-C34</f>
        <v>45</v>
      </c>
      <c r="D35" s="65" t="s">
        <v>27</v>
      </c>
      <c r="E35" s="12" t="s">
        <v>145</v>
      </c>
      <c r="F35" s="6">
        <f>((0.167*B21)+(B9)+(0.83*B23))/B10</f>
        <v>0.31567491166077738</v>
      </c>
      <c r="G35" s="30"/>
      <c r="H35" s="64"/>
      <c r="I35" s="12" t="s">
        <v>221</v>
      </c>
      <c r="J35" s="80">
        <f>G53</f>
        <v>0.25543478260869568</v>
      </c>
      <c r="K35" s="4">
        <f>RANK(J35,'Universal Aggregate Worksheet'!AR7:AR67,1)</f>
        <v>3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0.71226415094339623</v>
      </c>
      <c r="C36" s="6">
        <f>C34/(C34+C35)</f>
        <v>0.76063829787234039</v>
      </c>
      <c r="D36" s="65" t="s">
        <v>28</v>
      </c>
      <c r="E36" s="12" t="s">
        <v>146</v>
      </c>
      <c r="F36" s="6">
        <f>((0.167*C21)+(C9)+(0.83*C23))/C10</f>
        <v>0.35417999999999999</v>
      </c>
      <c r="G36" s="7"/>
      <c r="H36" s="64"/>
      <c r="I36" s="12" t="s">
        <v>352</v>
      </c>
      <c r="J36" s="80">
        <f>F54</f>
        <v>0.19651741293532338</v>
      </c>
      <c r="K36" s="4">
        <f>RANK(J36,'Universal Aggregate Worksheet'!N7:N67,1)</f>
        <v>21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0.49085714285714283</v>
      </c>
      <c r="G37" s="30"/>
      <c r="H37" s="64"/>
      <c r="I37" s="12" t="s">
        <v>353</v>
      </c>
      <c r="J37" s="80">
        <f>F55</f>
        <v>0.55706521739130432</v>
      </c>
      <c r="K37" s="4">
        <f>RANK(J37,'Universal Aggregate Worksheet'!M7:M67,1)</f>
        <v>54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0.56219047619047613</v>
      </c>
      <c r="G38" s="30"/>
      <c r="H38" s="64"/>
      <c r="I38" s="12" t="s">
        <v>200</v>
      </c>
      <c r="J38" s="10">
        <f>B71</f>
        <v>29.269035420096021</v>
      </c>
      <c r="K38" s="4">
        <f>RANK(J38,'Universal Aggregate Worksheet'!AS7:AS67,0)</f>
        <v>36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32</v>
      </c>
      <c r="C39" s="12">
        <v>36</v>
      </c>
      <c r="D39" s="65">
        <v>8</v>
      </c>
      <c r="E39" s="7"/>
      <c r="F39" s="7"/>
      <c r="G39" s="7"/>
      <c r="H39" s="64"/>
      <c r="I39" s="12" t="s">
        <v>201</v>
      </c>
      <c r="J39" s="10">
        <f>C71</f>
        <v>28.4274130035826</v>
      </c>
      <c r="K39" s="4">
        <f>RANK(J39,'Universal Aggregate Worksheet'!AT7:AT67,1)</f>
        <v>14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25.5</v>
      </c>
      <c r="C40" s="4">
        <v>28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0.84162241651342029</v>
      </c>
      <c r="K40" s="4">
        <f>RANK(J40,'Universal Aggregate Worksheet'!AU7:AU67,0)</f>
        <v>23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0.12014134275618374</v>
      </c>
      <c r="G41" s="13">
        <f>C20/C10</f>
        <v>0.08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0.08</v>
      </c>
      <c r="G42" s="10">
        <f>B20/B10</f>
        <v>0.12014134275618374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4.0141342756183737E-2</v>
      </c>
      <c r="G43" s="10">
        <f>G41-G42</f>
        <v>-4.0141342756183737E-2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660.75</v>
      </c>
      <c r="C44" s="4">
        <v>660.75</v>
      </c>
      <c r="D44" s="65" t="s">
        <v>34</v>
      </c>
      <c r="E44" s="12" t="s">
        <v>209</v>
      </c>
      <c r="F44" s="79">
        <f>B20/F9</f>
        <v>9.2391304347826081E-2</v>
      </c>
      <c r="G44" s="79">
        <f>C20/F10</f>
        <v>7.9601990049751242E-2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9.0909090909090912E-2</v>
      </c>
      <c r="G45" s="79">
        <f>C21/C9</f>
        <v>0.11510791366906475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0.125</v>
      </c>
      <c r="G48" s="32"/>
      <c r="H48" s="64"/>
      <c r="M48" s="65" t="s">
        <v>39</v>
      </c>
    </row>
    <row r="49" spans="1:13">
      <c r="A49" s="4" t="s">
        <v>14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26.086956521739129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27.118644067796609</v>
      </c>
      <c r="D49" s="65" t="s">
        <v>38</v>
      </c>
      <c r="E49" s="4" t="s">
        <v>152</v>
      </c>
      <c r="F49" s="10">
        <f>C15/F10</f>
        <v>0.2462686567164179</v>
      </c>
      <c r="G49" s="29"/>
      <c r="H49" s="64"/>
      <c r="M49" s="65" t="s">
        <v>38</v>
      </c>
    </row>
    <row r="50" spans="1:13">
      <c r="A50" s="4" t="s">
        <v>39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26.239067055393583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25.722543352601157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13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35.977337110481585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26.229508196721312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0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34.090909090909086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24.795640326975477</v>
      </c>
      <c r="D52" s="65" t="s">
        <v>43</v>
      </c>
      <c r="E52" s="4" t="s">
        <v>85</v>
      </c>
      <c r="F52" s="10">
        <f>B39/F11</f>
        <v>4.1558441558441558E-2</v>
      </c>
      <c r="G52" s="10">
        <f>C39/F11</f>
        <v>4.6753246753246755E-2</v>
      </c>
      <c r="H52" s="64"/>
      <c r="M52" s="65" t="s">
        <v>42</v>
      </c>
    </row>
    <row r="53" spans="1:13">
      <c r="A53" s="4" t="s">
        <v>24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31.549295774647888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29.973474801061005</v>
      </c>
      <c r="D53" s="65" t="s">
        <v>44</v>
      </c>
      <c r="E53" s="12" t="s">
        <v>211</v>
      </c>
      <c r="F53" s="79">
        <f>(C12-C9)/F10</f>
        <v>0.28109452736318408</v>
      </c>
      <c r="G53" s="79">
        <f>(B12-B9)/F9</f>
        <v>0.25543478260869568</v>
      </c>
      <c r="H53" s="64"/>
      <c r="M53" s="65" t="s">
        <v>43</v>
      </c>
    </row>
    <row r="54" spans="1:13">
      <c r="A54" s="4" t="s">
        <v>188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17.84037558685446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37.288135593220339</v>
      </c>
      <c r="D54" s="65" t="s">
        <v>45</v>
      </c>
      <c r="E54" s="12" t="s">
        <v>350</v>
      </c>
      <c r="F54" s="79">
        <f>B29/F10</f>
        <v>0.19651741293532338</v>
      </c>
      <c r="G54" s="79">
        <f>C29/F9</f>
        <v>0.23641304347826086</v>
      </c>
      <c r="H54" s="64"/>
      <c r="M54" s="65" t="s">
        <v>44</v>
      </c>
    </row>
    <row r="55" spans="1:13">
      <c r="A55" s="4" t="s">
        <v>28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31.662269129287601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22.082018927444793</v>
      </c>
      <c r="D55" s="65" t="s">
        <v>46</v>
      </c>
      <c r="E55" s="12" t="s">
        <v>351</v>
      </c>
      <c r="F55" s="79">
        <f>B28/F9</f>
        <v>0.55706521739130432</v>
      </c>
      <c r="G55" s="79">
        <f>C28/F10</f>
        <v>0.43532338308457713</v>
      </c>
      <c r="H55" s="64"/>
      <c r="M55" s="65" t="s">
        <v>45</v>
      </c>
    </row>
    <row r="56" spans="1:13">
      <c r="A56" s="4" t="s">
        <v>3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25.407166123778502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28.481012658227851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190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32.575757575757578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34.042553191489361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20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32.791327913279133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28.651685393258425</v>
      </c>
      <c r="D58" s="65" t="s">
        <v>191</v>
      </c>
      <c r="E58" s="12" t="s">
        <v>100</v>
      </c>
      <c r="F58" s="10">
        <f>B71</f>
        <v>29.269035420096021</v>
      </c>
      <c r="G58" s="7"/>
      <c r="H58" s="64"/>
      <c r="M58" s="65" t="s">
        <v>192</v>
      </c>
    </row>
    <row r="59" spans="1:13">
      <c r="A59" s="4" t="s">
        <v>12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27.738927738927739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28.316326530612244</v>
      </c>
      <c r="D59" s="65" t="s">
        <v>49</v>
      </c>
      <c r="E59" s="12" t="s">
        <v>101</v>
      </c>
      <c r="F59" s="10">
        <f>C71</f>
        <v>28.4274130035826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0.84162241651342029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29.269035420096021</v>
      </c>
      <c r="C71" s="34">
        <f>AVERAGEIF(C49:C67,"&gt;0")</f>
        <v>28.4274130035826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33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355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Mount St. Mary's</v>
      </c>
      <c r="C7" s="75" t="s">
        <v>62</v>
      </c>
      <c r="D7" s="66" t="s">
        <v>193</v>
      </c>
      <c r="E7" s="7"/>
      <c r="F7" s="75" t="str">
        <f>B1</f>
        <v>Mount St. Mary's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60.666666666666664</v>
      </c>
      <c r="K8" s="4">
        <f>RANK(J8,'Universal Aggregate Worksheet'!I7:I67,0)</f>
        <v>53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86</v>
      </c>
      <c r="C9" s="4">
        <v>96</v>
      </c>
      <c r="D9" s="65" t="s">
        <v>1</v>
      </c>
      <c r="E9" s="4" t="s">
        <v>77</v>
      </c>
      <c r="F9" s="77">
        <f>B32+B33+C35</f>
        <v>264</v>
      </c>
      <c r="G9" s="27"/>
      <c r="H9" s="64"/>
      <c r="I9" s="12" t="s">
        <v>154</v>
      </c>
      <c r="J9" s="9">
        <f>F12</f>
        <v>29.333333333333332</v>
      </c>
      <c r="K9" s="4">
        <f>RANK(J9,'Universal Aggregate Worksheet'!F7:F67,0)</f>
        <v>57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272</v>
      </c>
      <c r="C10" s="4">
        <v>313</v>
      </c>
      <c r="D10" s="65" t="s">
        <v>2</v>
      </c>
      <c r="E10" s="4" t="s">
        <v>78</v>
      </c>
      <c r="F10" s="77">
        <f>C32+C33+B35</f>
        <v>282</v>
      </c>
      <c r="G10" s="27"/>
      <c r="H10" s="64"/>
      <c r="I10" s="12" t="s">
        <v>155</v>
      </c>
      <c r="J10" s="9">
        <f>F13</f>
        <v>31.333333333333332</v>
      </c>
      <c r="K10" s="4">
        <f>RANK(J10,'Universal Aggregate Worksheet'!G7:G67,1)</f>
        <v>17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0.31617647058823528</v>
      </c>
      <c r="C11" s="6">
        <f>C9/C10</f>
        <v>0.30670926517571884</v>
      </c>
      <c r="D11" s="65" t="s">
        <v>3</v>
      </c>
      <c r="E11" s="4" t="s">
        <v>79</v>
      </c>
      <c r="F11" s="77">
        <f>SUM(F9:F10)</f>
        <v>546</v>
      </c>
      <c r="G11" s="27"/>
      <c r="H11" s="64"/>
      <c r="I11" s="12" t="s">
        <v>203</v>
      </c>
      <c r="J11" s="9">
        <f>J9-J10</f>
        <v>-2</v>
      </c>
      <c r="K11" s="4">
        <f>RANK(J11,'Universal Aggregate Worksheet'!H7:H67,0)</f>
        <v>46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167</v>
      </c>
      <c r="C12" s="4">
        <v>184</v>
      </c>
      <c r="D12" s="65" t="s">
        <v>4</v>
      </c>
      <c r="E12" s="4" t="s">
        <v>80</v>
      </c>
      <c r="F12" s="78">
        <f>F9/(B44/60)</f>
        <v>29.333333333333332</v>
      </c>
      <c r="G12" s="28"/>
      <c r="H12" s="64"/>
      <c r="I12" s="4" t="s">
        <v>128</v>
      </c>
      <c r="J12" s="10">
        <f>F24</f>
        <v>30.74956201289266</v>
      </c>
      <c r="K12" s="4">
        <f>RANK(J12,'Universal Aggregate Worksheet'!AB7:AB67,0)</f>
        <v>23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0.61397058823529416</v>
      </c>
      <c r="C13" s="6">
        <f>C12/C10</f>
        <v>0.58785942492012777</v>
      </c>
      <c r="D13" s="65" t="s">
        <v>5</v>
      </c>
      <c r="E13" s="4" t="s">
        <v>81</v>
      </c>
      <c r="F13" s="78">
        <f>F10/(B44/60)</f>
        <v>31.333333333333332</v>
      </c>
      <c r="G13" s="28"/>
      <c r="H13" s="64"/>
      <c r="I13" s="4" t="s">
        <v>131</v>
      </c>
      <c r="J13" s="10">
        <f>F25</f>
        <v>35.068729690865723</v>
      </c>
      <c r="K13" s="4">
        <f>RANK(J13,'Universal Aggregate Worksheet'!AD7:AD67,1)</f>
        <v>57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0.51497005988023947</v>
      </c>
      <c r="C14" s="6">
        <f>C9/C12</f>
        <v>0.52173913043478259</v>
      </c>
      <c r="D14" s="65" t="s">
        <v>6</v>
      </c>
      <c r="E14" s="4" t="s">
        <v>82</v>
      </c>
      <c r="F14" s="78">
        <f>F11/(B44/60)</f>
        <v>60.666666666666664</v>
      </c>
      <c r="G14" s="28"/>
      <c r="H14" s="64"/>
      <c r="I14" s="4" t="s">
        <v>133</v>
      </c>
      <c r="J14" s="10">
        <f>F26</f>
        <v>-4.3191676779730628</v>
      </c>
      <c r="K14" s="4">
        <f>RANK(J14,'Universal Aggregate Worksheet'!AF7:AF67,0)</f>
        <v>46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45</v>
      </c>
      <c r="C15" s="4">
        <v>56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1.0303030303030303</v>
      </c>
      <c r="K15" s="4">
        <f>RANK(J15,'Universal Aggregate Worksheet'!O7:O67,0)</f>
        <v>30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0.52325581395348841</v>
      </c>
      <c r="C16" s="6">
        <f>C15/C9</f>
        <v>0.58333333333333337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1.1099290780141844</v>
      </c>
      <c r="K16" s="4">
        <f>RANK(J16,'Universal Aggregate Worksheet'!T7:T67,1)</f>
        <v>48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41</v>
      </c>
      <c r="C17" s="8">
        <f>C9-C15</f>
        <v>40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0.32352573529411766</v>
      </c>
      <c r="K17" s="4">
        <f>RANK(J17,'Universal Aggregate Worksheet'!R7:R67,0)</f>
        <v>12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32.575757575757578</v>
      </c>
      <c r="G18" s="29"/>
      <c r="H18" s="64"/>
      <c r="I18" s="4" t="s">
        <v>166</v>
      </c>
      <c r="J18" s="6">
        <f>F36</f>
        <v>0.31257827476038341</v>
      </c>
      <c r="K18" s="4">
        <f>RANK(J18,'Universal Aggregate Worksheet'!W7:W67,1)</f>
        <v>41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34.042553191489361</v>
      </c>
      <c r="G19" s="29"/>
      <c r="H19" s="64"/>
      <c r="I19" s="4" t="s">
        <v>176</v>
      </c>
      <c r="J19" s="10">
        <f>F48</f>
        <v>0.17045454545454544</v>
      </c>
      <c r="K19" s="4">
        <f>RANK(J19,'Universal Aggregate Worksheet'!Y7:Y67,0)</f>
        <v>31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24</v>
      </c>
      <c r="C20" s="4">
        <v>23</v>
      </c>
      <c r="D20" s="65" t="s">
        <v>12</v>
      </c>
      <c r="E20" s="4" t="s">
        <v>115</v>
      </c>
      <c r="F20" s="10">
        <f>F18-F19</f>
        <v>-1.4667956157317832</v>
      </c>
      <c r="G20" s="29"/>
      <c r="H20" s="64"/>
      <c r="I20" s="4" t="s">
        <v>177</v>
      </c>
      <c r="J20" s="10">
        <f>F49</f>
        <v>0.19858156028368795</v>
      </c>
      <c r="K20" s="4">
        <f>RANK(J20,'Universal Aggregate Worksheet'!Z7:Z67,1)</f>
        <v>48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7</v>
      </c>
      <c r="C21" s="4">
        <v>11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0.49302325581395351</v>
      </c>
      <c r="K21" s="4">
        <f>RANK(J21,'Universal Aggregate Worksheet'!J7:J67,0)</f>
        <v>36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0.29166666666666669</v>
      </c>
      <c r="C22" s="23">
        <f>C21/C20</f>
        <v>0.47826086956521741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0.73599999999999999</v>
      </c>
      <c r="K22" s="4">
        <f>RANK(J22,'Universal Aggregate Worksheet'!K7:K67,0)</f>
        <v>59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0.76428571428571423</v>
      </c>
      <c r="K23" s="4">
        <f>RANK(J23,'Universal Aggregate Worksheet'!L7:L67,1)</f>
        <v>3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4.3478260869565216E-2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30.74956201289266</v>
      </c>
      <c r="G24" s="7"/>
      <c r="H24" s="64"/>
      <c r="I24" s="4" t="s">
        <v>198</v>
      </c>
      <c r="J24" s="6">
        <f>B22</f>
        <v>0.29166666666666669</v>
      </c>
      <c r="K24" s="4">
        <f>RANK(J24,'Universal Aggregate Worksheet'!AG7:AG67,0)</f>
        <v>45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35.068729690865723</v>
      </c>
      <c r="G25" s="7"/>
      <c r="H25" s="64"/>
      <c r="I25" s="12" t="s">
        <v>199</v>
      </c>
      <c r="J25" s="6">
        <f>C22</f>
        <v>0.47826086956521741</v>
      </c>
      <c r="K25" s="4">
        <f>RANK(J25,'Universal Aggregate Worksheet'!AH7:AH67,1)</f>
        <v>53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-4.3191676779730628</v>
      </c>
      <c r="G26" s="7"/>
      <c r="H26" s="64"/>
      <c r="I26" s="12" t="s">
        <v>212</v>
      </c>
      <c r="J26" s="10">
        <f>F41</f>
        <v>8.8235294117647065E-2</v>
      </c>
      <c r="K26" s="4">
        <f>RANK(J26,'Universal Aggregate Worksheet'!AM7:AM67,0)</f>
        <v>46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219</v>
      </c>
      <c r="C27" s="4">
        <v>250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7.3482428115015971E-2</v>
      </c>
      <c r="K27" s="4">
        <f>RANK(J27,'Universal Aggregate Worksheet'!AN7:AN67,1)</f>
        <v>6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122</v>
      </c>
      <c r="C28" s="12">
        <v>115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9.0909090909090912E-2</v>
      </c>
      <c r="K28" s="4">
        <f>RANK(J28,'Universal Aggregate Worksheet'!AI7:AI67,0)</f>
        <v>49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45</v>
      </c>
      <c r="C29" s="12">
        <v>60</v>
      </c>
      <c r="D29" s="65" t="s">
        <v>21</v>
      </c>
      <c r="E29" s="4" t="s">
        <v>141</v>
      </c>
      <c r="F29" s="10">
        <f>B10/F9</f>
        <v>1.0303030303030303</v>
      </c>
      <c r="G29" s="29"/>
      <c r="H29" s="64"/>
      <c r="I29" s="12" t="s">
        <v>215</v>
      </c>
      <c r="J29" s="80">
        <f>G44</f>
        <v>8.1560283687943269E-2</v>
      </c>
      <c r="K29" s="4">
        <f>RANK(J29,'Universal Aggregate Worksheet'!AJ7:AJ67,1)</f>
        <v>13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1.1099290780141844</v>
      </c>
      <c r="G30" s="7"/>
      <c r="H30" s="64"/>
      <c r="I30" s="12" t="s">
        <v>216</v>
      </c>
      <c r="J30" s="80">
        <f>F45</f>
        <v>8.1395348837209308E-2</v>
      </c>
      <c r="K30" s="4">
        <f>RANK(J30,'Universal Aggregate Worksheet'!AK7:AK67,0)</f>
        <v>52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-7.9626047711154113E-2</v>
      </c>
      <c r="G31" s="29"/>
      <c r="H31" s="64"/>
      <c r="I31" s="12" t="s">
        <v>217</v>
      </c>
      <c r="J31" s="80">
        <f>G45</f>
        <v>0.11458333333333333</v>
      </c>
      <c r="K31" s="4">
        <f>RANK(J31,'Universal Aggregate Worksheet'!AL7:AL67,1)</f>
        <v>27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106</v>
      </c>
      <c r="C32" s="94">
        <v>109</v>
      </c>
      <c r="D32" s="65" t="s">
        <v>24</v>
      </c>
      <c r="E32" s="4" t="s">
        <v>143</v>
      </c>
      <c r="F32" s="10">
        <f>B12/F9</f>
        <v>0.63257575757575757</v>
      </c>
      <c r="G32" s="29"/>
      <c r="H32" s="64"/>
      <c r="I32" s="12" t="s">
        <v>219</v>
      </c>
      <c r="J32" s="10">
        <f>F52</f>
        <v>4.9450549450549448E-2</v>
      </c>
      <c r="K32" s="4">
        <f>RANK(J32,'Universal Aggregate Worksheet'!AO7:AO67,1)</f>
        <v>16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125</v>
      </c>
      <c r="C33" s="12">
        <v>140</v>
      </c>
      <c r="D33" s="65" t="s">
        <v>25</v>
      </c>
      <c r="E33" s="12" t="s">
        <v>144</v>
      </c>
      <c r="F33" s="10">
        <f>C12/F10</f>
        <v>0.65248226950354615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4.7619047619047616E-2</v>
      </c>
      <c r="K33" s="4">
        <f>RANK(J33,'Universal Aggregate Worksheet'!AP7:AP67,0)</f>
        <v>51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92</v>
      </c>
      <c r="C34" s="94">
        <v>107</v>
      </c>
      <c r="D34" s="65" t="s">
        <v>26</v>
      </c>
      <c r="E34" s="12" t="s">
        <v>87</v>
      </c>
      <c r="F34" s="13">
        <f>F32-F33</f>
        <v>-1.9906511927788584E-2</v>
      </c>
      <c r="G34" s="29"/>
      <c r="H34" s="64"/>
      <c r="I34" s="12" t="s">
        <v>220</v>
      </c>
      <c r="J34" s="80">
        <f>F53</f>
        <v>0.31205673758865249</v>
      </c>
      <c r="K34" s="4">
        <f>RANK(J34,'Universal Aggregate Worksheet'!AQ7:AQ67,0)</f>
        <v>30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33</v>
      </c>
      <c r="C35" s="94">
        <f>C33-C34</f>
        <v>33</v>
      </c>
      <c r="D35" s="65" t="s">
        <v>27</v>
      </c>
      <c r="E35" s="12" t="s">
        <v>145</v>
      </c>
      <c r="F35" s="6">
        <f>((0.167*B21)+(B9)+(0.83*B23))/B10</f>
        <v>0.32352573529411766</v>
      </c>
      <c r="G35" s="30"/>
      <c r="H35" s="64"/>
      <c r="I35" s="12" t="s">
        <v>221</v>
      </c>
      <c r="J35" s="80">
        <f>G53</f>
        <v>0.30681818181818182</v>
      </c>
      <c r="K35" s="4">
        <f>RANK(J35,'Universal Aggregate Worksheet'!AR7:AR67,1)</f>
        <v>30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0.73599999999999999</v>
      </c>
      <c r="C36" s="6">
        <f>C34/(C34+C35)</f>
        <v>0.76428571428571423</v>
      </c>
      <c r="D36" s="65" t="s">
        <v>28</v>
      </c>
      <c r="E36" s="12" t="s">
        <v>146</v>
      </c>
      <c r="F36" s="6">
        <f>((0.167*C21)+(C9)+(0.83*C23))/C10</f>
        <v>0.31257827476038341</v>
      </c>
      <c r="G36" s="7"/>
      <c r="H36" s="64"/>
      <c r="I36" s="12" t="s">
        <v>352</v>
      </c>
      <c r="J36" s="80">
        <f>F54</f>
        <v>0.15957446808510639</v>
      </c>
      <c r="K36" s="4">
        <f>RANK(J36,'Universal Aggregate Worksheet'!N7:N67,1)</f>
        <v>2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0.52694011976047905</v>
      </c>
      <c r="G37" s="30"/>
      <c r="H37" s="64"/>
      <c r="I37" s="12" t="s">
        <v>353</v>
      </c>
      <c r="J37" s="80">
        <f>F55</f>
        <v>0.4621212121212121</v>
      </c>
      <c r="K37" s="4">
        <f>RANK(J37,'Universal Aggregate Worksheet'!M7:M67,1)</f>
        <v>25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0.53172282608695653</v>
      </c>
      <c r="G38" s="30"/>
      <c r="H38" s="64"/>
      <c r="I38" s="12" t="s">
        <v>200</v>
      </c>
      <c r="J38" s="10">
        <f>B71</f>
        <v>28.490704574682191</v>
      </c>
      <c r="K38" s="4">
        <f>RANK(J38,'Universal Aggregate Worksheet'!AS7:AS67,0)</f>
        <v>51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27</v>
      </c>
      <c r="C39" s="12">
        <v>26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31.177011763471164</v>
      </c>
      <c r="K39" s="4">
        <f>RANK(J39,'Universal Aggregate Worksheet'!AT7:AT67,1)</f>
        <v>55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23.5</v>
      </c>
      <c r="C40" s="4">
        <v>19.5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-2.6863071887889731</v>
      </c>
      <c r="K40" s="4">
        <f>RANK(J40,'Universal Aggregate Worksheet'!AU7:AU67,0)</f>
        <v>54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8.8235294117647065E-2</v>
      </c>
      <c r="G41" s="13">
        <f>C20/C10</f>
        <v>7.3482428115015971E-2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7.3482428115015971E-2</v>
      </c>
      <c r="G42" s="10">
        <f>B20/B10</f>
        <v>8.8235294117647065E-2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9</v>
      </c>
      <c r="C43" s="4">
        <v>9</v>
      </c>
      <c r="D43" s="65" t="s">
        <v>190</v>
      </c>
      <c r="E43" s="12" t="s">
        <v>208</v>
      </c>
      <c r="F43" s="10">
        <f>F41-F42</f>
        <v>1.4752866002631093E-2</v>
      </c>
      <c r="G43" s="10">
        <f>G41-G42</f>
        <v>-1.4752866002631093E-2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540</v>
      </c>
      <c r="C44" s="4">
        <v>540</v>
      </c>
      <c r="D44" s="65" t="s">
        <v>34</v>
      </c>
      <c r="E44" s="12" t="s">
        <v>209</v>
      </c>
      <c r="F44" s="79">
        <f>B20/F9</f>
        <v>9.0909090909090912E-2</v>
      </c>
      <c r="G44" s="79">
        <f>C20/F10</f>
        <v>8.1560283687943269E-2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8.1395348837209308E-2</v>
      </c>
      <c r="G45" s="79">
        <f>C21/C9</f>
        <v>0.11458333333333333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0.17045454545454544</v>
      </c>
      <c r="G48" s="32"/>
      <c r="H48" s="64"/>
      <c r="M48" s="65" t="s">
        <v>39</v>
      </c>
    </row>
    <row r="49" spans="1:13">
      <c r="A49" s="4" t="s">
        <v>12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27.738927738927739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28.316326530612244</v>
      </c>
      <c r="D49" s="65" t="s">
        <v>38</v>
      </c>
      <c r="E49" s="4" t="s">
        <v>152</v>
      </c>
      <c r="F49" s="10">
        <f>C15/F10</f>
        <v>0.19858156028368795</v>
      </c>
      <c r="G49" s="29"/>
      <c r="H49" s="64"/>
      <c r="M49" s="65" t="s">
        <v>38</v>
      </c>
    </row>
    <row r="50" spans="1:13">
      <c r="A50" s="4" t="s">
        <v>56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37.597911227154043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26.969696969696972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52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29.577464788732392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32.183908045977013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57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21.628498727735369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38.87323943661972</v>
      </c>
      <c r="D52" s="65" t="s">
        <v>43</v>
      </c>
      <c r="E52" s="4" t="s">
        <v>85</v>
      </c>
      <c r="F52" s="10">
        <f>B39/F11</f>
        <v>4.9450549450549448E-2</v>
      </c>
      <c r="G52" s="10">
        <f>C39/F11</f>
        <v>4.7619047619047616E-2</v>
      </c>
      <c r="H52" s="64"/>
      <c r="M52" s="65" t="s">
        <v>42</v>
      </c>
    </row>
    <row r="53" spans="1:13">
      <c r="A53" s="4" t="s">
        <v>18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25.543478260869566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28.337874659400548</v>
      </c>
      <c r="D53" s="65" t="s">
        <v>44</v>
      </c>
      <c r="E53" s="12" t="s">
        <v>211</v>
      </c>
      <c r="F53" s="79">
        <f>(C12-C9)/F10</f>
        <v>0.31205673758865249</v>
      </c>
      <c r="G53" s="79">
        <f>(B12-B9)/F9</f>
        <v>0.30681818181818182</v>
      </c>
      <c r="H53" s="64"/>
      <c r="M53" s="65" t="s">
        <v>43</v>
      </c>
    </row>
    <row r="54" spans="1:13">
      <c r="A54" s="4" t="s">
        <v>15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30.030959752321984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28.617363344051448</v>
      </c>
      <c r="D54" s="65" t="s">
        <v>45</v>
      </c>
      <c r="E54" s="12" t="s">
        <v>350</v>
      </c>
      <c r="F54" s="79">
        <f>B29/F10</f>
        <v>0.15957446808510639</v>
      </c>
      <c r="G54" s="79">
        <f>C29/F9</f>
        <v>0.22727272727272727</v>
      </c>
      <c r="H54" s="64"/>
      <c r="M54" s="65" t="s">
        <v>44</v>
      </c>
    </row>
    <row r="55" spans="1:13">
      <c r="A55" s="4" t="s">
        <v>349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23.913043478260871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34.577114427860693</v>
      </c>
      <c r="D55" s="65" t="s">
        <v>46</v>
      </c>
      <c r="E55" s="12" t="s">
        <v>351</v>
      </c>
      <c r="F55" s="79">
        <f>B28/F9</f>
        <v>0.4621212121212121</v>
      </c>
      <c r="G55" s="79">
        <f>C28/F10</f>
        <v>0.40780141843971629</v>
      </c>
      <c r="H55" s="64"/>
      <c r="M55" s="65" t="s">
        <v>45</v>
      </c>
    </row>
    <row r="56" spans="1:13">
      <c r="A56" s="4" t="s">
        <v>43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29.530201342281881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37.583892617449663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6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30.855855855855857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25.133689839572192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193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0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0</v>
      </c>
      <c r="D58" s="65" t="s">
        <v>191</v>
      </c>
      <c r="E58" s="12" t="s">
        <v>100</v>
      </c>
      <c r="F58" s="10">
        <f>B71</f>
        <v>28.490704574682191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31.177011763471164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-2.6863071887889731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28.490704574682191</v>
      </c>
      <c r="C71" s="34">
        <f>AVERAGEIF(C49:C67,"&gt;0")</f>
        <v>31.177011763471164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34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Navy</v>
      </c>
      <c r="C7" s="75" t="s">
        <v>62</v>
      </c>
      <c r="D7" s="66" t="s">
        <v>193</v>
      </c>
      <c r="E7" s="7"/>
      <c r="F7" s="75" t="str">
        <f>B1</f>
        <v>Navy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64.900000000000006</v>
      </c>
      <c r="K8" s="4">
        <f>RANK(J8,'Universal Aggregate Worksheet'!I7:I67,0)</f>
        <v>40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95</v>
      </c>
      <c r="C9" s="4">
        <v>96</v>
      </c>
      <c r="D9" s="65" t="s">
        <v>1</v>
      </c>
      <c r="E9" s="4" t="s">
        <v>77</v>
      </c>
      <c r="F9" s="77">
        <f>B32+B33+C35</f>
        <v>311</v>
      </c>
      <c r="G9" s="27"/>
      <c r="H9" s="64"/>
      <c r="I9" s="12" t="s">
        <v>154</v>
      </c>
      <c r="J9" s="9">
        <f>F12</f>
        <v>31.1</v>
      </c>
      <c r="K9" s="4">
        <f>RANK(J9,'Universal Aggregate Worksheet'!F7:F67,0)</f>
        <v>45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298</v>
      </c>
      <c r="C10" s="4">
        <v>332</v>
      </c>
      <c r="D10" s="65" t="s">
        <v>2</v>
      </c>
      <c r="E10" s="4" t="s">
        <v>78</v>
      </c>
      <c r="F10" s="77">
        <f>C32+C33+B35</f>
        <v>338</v>
      </c>
      <c r="G10" s="27"/>
      <c r="H10" s="64"/>
      <c r="I10" s="12" t="s">
        <v>155</v>
      </c>
      <c r="J10" s="9">
        <f>F13</f>
        <v>33.799999999999997</v>
      </c>
      <c r="K10" s="4">
        <f>RANK(J10,'Universal Aggregate Worksheet'!G7:G67,1)</f>
        <v>37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0.31879194630872482</v>
      </c>
      <c r="C11" s="6">
        <f>C9/C10</f>
        <v>0.28915662650602408</v>
      </c>
      <c r="D11" s="65" t="s">
        <v>3</v>
      </c>
      <c r="E11" s="4" t="s">
        <v>79</v>
      </c>
      <c r="F11" s="77">
        <f>SUM(F9:F10)</f>
        <v>649</v>
      </c>
      <c r="G11" s="27"/>
      <c r="H11" s="64"/>
      <c r="I11" s="12" t="s">
        <v>203</v>
      </c>
      <c r="J11" s="9">
        <f>J9-J10</f>
        <v>-2.6999999999999957</v>
      </c>
      <c r="K11" s="4">
        <f>RANK(J11,'Universal Aggregate Worksheet'!H7:H67,0)</f>
        <v>50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179</v>
      </c>
      <c r="C12" s="4">
        <v>203</v>
      </c>
      <c r="D12" s="65" t="s">
        <v>4</v>
      </c>
      <c r="E12" s="4" t="s">
        <v>80</v>
      </c>
      <c r="F12" s="78">
        <f>F9/(B44/60)</f>
        <v>31.1</v>
      </c>
      <c r="G12" s="28"/>
      <c r="H12" s="64"/>
      <c r="I12" s="4" t="s">
        <v>128</v>
      </c>
      <c r="J12" s="10">
        <f>F24</f>
        <v>30.591273516839671</v>
      </c>
      <c r="K12" s="4">
        <f>RANK(J12,'Universal Aggregate Worksheet'!AB7:AB67,0)</f>
        <v>24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0.60067114093959728</v>
      </c>
      <c r="C13" s="6">
        <f>C12/C10</f>
        <v>0.61144578313253017</v>
      </c>
      <c r="D13" s="65" t="s">
        <v>5</v>
      </c>
      <c r="E13" s="4" t="s">
        <v>81</v>
      </c>
      <c r="F13" s="78">
        <f>F10/(B44/60)</f>
        <v>33.799999999999997</v>
      </c>
      <c r="G13" s="28"/>
      <c r="H13" s="64"/>
      <c r="I13" s="4" t="s">
        <v>131</v>
      </c>
      <c r="J13" s="10">
        <f>F25</f>
        <v>27.435653958872408</v>
      </c>
      <c r="K13" s="4">
        <f>RANK(J13,'Universal Aggregate Worksheet'!AD7:AD67,1)</f>
        <v>22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0.53072625698324027</v>
      </c>
      <c r="C14" s="6">
        <f>C9/C12</f>
        <v>0.47290640394088668</v>
      </c>
      <c r="D14" s="65" t="s">
        <v>6</v>
      </c>
      <c r="E14" s="4" t="s">
        <v>82</v>
      </c>
      <c r="F14" s="78">
        <f>F11/(B44/60)</f>
        <v>64.900000000000006</v>
      </c>
      <c r="G14" s="28"/>
      <c r="H14" s="64"/>
      <c r="I14" s="4" t="s">
        <v>133</v>
      </c>
      <c r="J14" s="10">
        <f>F26</f>
        <v>3.1556195579672632</v>
      </c>
      <c r="K14" s="4">
        <f>RANK(J14,'Universal Aggregate Worksheet'!AF7:AF67,0)</f>
        <v>27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57</v>
      </c>
      <c r="C15" s="4">
        <v>46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0.95819935691318325</v>
      </c>
      <c r="K15" s="4">
        <f>RANK(J15,'Universal Aggregate Worksheet'!O7:O67,0)</f>
        <v>44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</v>
      </c>
      <c r="C16" s="6">
        <f>C15/C9</f>
        <v>0.47916666666666669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0.98224852071005919</v>
      </c>
      <c r="K16" s="4">
        <f>RANK(J16,'Universal Aggregate Worksheet'!T7:T67,1)</f>
        <v>21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38</v>
      </c>
      <c r="C17" s="8">
        <f>C9-C15</f>
        <v>50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0.32550000000000001</v>
      </c>
      <c r="K17" s="4">
        <f>RANK(J17,'Universal Aggregate Worksheet'!R7:R67,0)</f>
        <v>11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30.54662379421222</v>
      </c>
      <c r="G18" s="29"/>
      <c r="H18" s="64"/>
      <c r="I18" s="4" t="s">
        <v>166</v>
      </c>
      <c r="J18" s="6">
        <f>F36</f>
        <v>0.29368373493975902</v>
      </c>
      <c r="K18" s="4">
        <f>RANK(J18,'Universal Aggregate Worksheet'!W7:W67,1)</f>
        <v>28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28.402366863905325</v>
      </c>
      <c r="G19" s="29"/>
      <c r="H19" s="64"/>
      <c r="I19" s="4" t="s">
        <v>176</v>
      </c>
      <c r="J19" s="10">
        <f>F48</f>
        <v>0.18327974276527331</v>
      </c>
      <c r="K19" s="4">
        <f>RANK(J19,'Universal Aggregate Worksheet'!Y7:Y67,0)</f>
        <v>20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33</v>
      </c>
      <c r="C20" s="4">
        <v>33</v>
      </c>
      <c r="D20" s="65" t="s">
        <v>12</v>
      </c>
      <c r="E20" s="4" t="s">
        <v>115</v>
      </c>
      <c r="F20" s="10">
        <f>F18-F19</f>
        <v>2.144256930306895</v>
      </c>
      <c r="G20" s="29"/>
      <c r="H20" s="64"/>
      <c r="I20" s="4" t="s">
        <v>177</v>
      </c>
      <c r="J20" s="10">
        <f>F49</f>
        <v>0.13609467455621302</v>
      </c>
      <c r="K20" s="4">
        <f>RANK(J20,'Universal Aggregate Worksheet'!Z7:Z67,1)</f>
        <v>13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7</v>
      </c>
      <c r="C21" s="4">
        <v>9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0.42358078602620086</v>
      </c>
      <c r="K21" s="4">
        <f>RANK(J21,'Universal Aggregate Worksheet'!J7:J67,0)</f>
        <v>52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0.21212121212121213</v>
      </c>
      <c r="C22" s="23">
        <f>C21/C20</f>
        <v>0.27272727272727271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0.86702127659574468</v>
      </c>
      <c r="K22" s="4">
        <f>RANK(J22,'Universal Aggregate Worksheet'!K7:K67,0)</f>
        <v>16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0.85635359116022103</v>
      </c>
      <c r="K23" s="4">
        <f>RANK(J23,'Universal Aggregate Worksheet'!L7:L67,1)</f>
        <v>47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3.0303030303030304E-2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30.591273516839671</v>
      </c>
      <c r="G24" s="7"/>
      <c r="H24" s="64"/>
      <c r="I24" s="4" t="s">
        <v>198</v>
      </c>
      <c r="J24" s="6">
        <f>B22</f>
        <v>0.21212121212121213</v>
      </c>
      <c r="K24" s="4">
        <f>RANK(J24,'Universal Aggregate Worksheet'!AG7:AG67,0)</f>
        <v>56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27.435653958872408</v>
      </c>
      <c r="G25" s="7"/>
      <c r="H25" s="64"/>
      <c r="I25" s="12" t="s">
        <v>199</v>
      </c>
      <c r="J25" s="6">
        <f>C22</f>
        <v>0.27272727272727271</v>
      </c>
      <c r="K25" s="4">
        <f>RANK(J25,'Universal Aggregate Worksheet'!AH7:AH67,1)</f>
        <v>13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3.1556195579672632</v>
      </c>
      <c r="G26" s="7"/>
      <c r="H26" s="64"/>
      <c r="I26" s="12" t="s">
        <v>212</v>
      </c>
      <c r="J26" s="10">
        <f>F41</f>
        <v>0.11073825503355705</v>
      </c>
      <c r="K26" s="4">
        <f>RANK(J26,'Universal Aggregate Worksheet'!AM7:AM67,0)</f>
        <v>24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290</v>
      </c>
      <c r="C27" s="4">
        <v>255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9.9397590361445784E-2</v>
      </c>
      <c r="K27" s="4">
        <f>RANK(J27,'Universal Aggregate Worksheet'!AN7:AN67,1)</f>
        <v>25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145</v>
      </c>
      <c r="C28" s="12">
        <v>145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0.10610932475884244</v>
      </c>
      <c r="K28" s="4">
        <f>RANK(J28,'Universal Aggregate Worksheet'!AI7:AI67,0)</f>
        <v>25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72</v>
      </c>
      <c r="C29" s="12">
        <v>73</v>
      </c>
      <c r="D29" s="65" t="s">
        <v>21</v>
      </c>
      <c r="E29" s="4" t="s">
        <v>141</v>
      </c>
      <c r="F29" s="10">
        <f>B10/F9</f>
        <v>0.95819935691318325</v>
      </c>
      <c r="G29" s="29"/>
      <c r="H29" s="64"/>
      <c r="I29" s="12" t="s">
        <v>215</v>
      </c>
      <c r="J29" s="80">
        <f>G44</f>
        <v>9.7633136094674555E-2</v>
      </c>
      <c r="K29" s="4">
        <f>RANK(J29,'Universal Aggregate Worksheet'!AJ7:AJ67,1)</f>
        <v>23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0.98224852071005919</v>
      </c>
      <c r="G30" s="7"/>
      <c r="H30" s="64"/>
      <c r="I30" s="12" t="s">
        <v>216</v>
      </c>
      <c r="J30" s="80">
        <f>F45</f>
        <v>7.3684210526315783E-2</v>
      </c>
      <c r="K30" s="4">
        <f>RANK(J30,'Universal Aggregate Worksheet'!AK7:AK67,0)</f>
        <v>54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-2.4049163796875939E-2</v>
      </c>
      <c r="G31" s="29"/>
      <c r="H31" s="64"/>
      <c r="I31" s="12" t="s">
        <v>217</v>
      </c>
      <c r="J31" s="80">
        <f>G45</f>
        <v>9.375E-2</v>
      </c>
      <c r="K31" s="4">
        <f>RANK(J31,'Universal Aggregate Worksheet'!AL7:AL67,1)</f>
        <v>16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97</v>
      </c>
      <c r="C32" s="94">
        <v>132</v>
      </c>
      <c r="D32" s="65" t="s">
        <v>24</v>
      </c>
      <c r="E32" s="4" t="s">
        <v>143</v>
      </c>
      <c r="F32" s="10">
        <f>B12/F9</f>
        <v>0.57556270096463025</v>
      </c>
      <c r="G32" s="29"/>
      <c r="H32" s="64"/>
      <c r="I32" s="12" t="s">
        <v>219</v>
      </c>
      <c r="J32" s="10">
        <f>F52</f>
        <v>5.5469953775038522E-2</v>
      </c>
      <c r="K32" s="4">
        <f>RANK(J32,'Universal Aggregate Worksheet'!AO7:AO67,1)</f>
        <v>31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188</v>
      </c>
      <c r="C33" s="12">
        <v>181</v>
      </c>
      <c r="D33" s="65" t="s">
        <v>25</v>
      </c>
      <c r="E33" s="12" t="s">
        <v>144</v>
      </c>
      <c r="F33" s="10">
        <f>C12/F10</f>
        <v>0.60059171597633132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5.2388289676425268E-2</v>
      </c>
      <c r="K33" s="4">
        <f>RANK(J33,'Universal Aggregate Worksheet'!AP7:AP67,0)</f>
        <v>42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163</v>
      </c>
      <c r="C34" s="94">
        <v>155</v>
      </c>
      <c r="D34" s="65" t="s">
        <v>26</v>
      </c>
      <c r="E34" s="12" t="s">
        <v>87</v>
      </c>
      <c r="F34" s="13">
        <f>F32-F33</f>
        <v>-2.5029015011701072E-2</v>
      </c>
      <c r="G34" s="29"/>
      <c r="H34" s="64"/>
      <c r="I34" s="12" t="s">
        <v>220</v>
      </c>
      <c r="J34" s="80">
        <f>F53</f>
        <v>0.31656804733727811</v>
      </c>
      <c r="K34" s="4">
        <f>RANK(J34,'Universal Aggregate Worksheet'!AQ7:AQ67,0)</f>
        <v>27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25</v>
      </c>
      <c r="C35" s="94">
        <f>C33-C34</f>
        <v>26</v>
      </c>
      <c r="D35" s="65" t="s">
        <v>27</v>
      </c>
      <c r="E35" s="12" t="s">
        <v>145</v>
      </c>
      <c r="F35" s="6">
        <f>((0.167*B21)+(B9)+(0.83*B23))/B10</f>
        <v>0.32550000000000001</v>
      </c>
      <c r="G35" s="30"/>
      <c r="H35" s="64"/>
      <c r="I35" s="12" t="s">
        <v>221</v>
      </c>
      <c r="J35" s="80">
        <f>G53</f>
        <v>0.27009646302250806</v>
      </c>
      <c r="K35" s="4">
        <f>RANK(J35,'Universal Aggregate Worksheet'!AR7:AR67,1)</f>
        <v>10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0.86702127659574468</v>
      </c>
      <c r="C36" s="6">
        <f>C34/(C34+C35)</f>
        <v>0.85635359116022103</v>
      </c>
      <c r="D36" s="65" t="s">
        <v>28</v>
      </c>
      <c r="E36" s="12" t="s">
        <v>146</v>
      </c>
      <c r="F36" s="6">
        <f>((0.167*C21)+(C9)+(0.83*C23))/C10</f>
        <v>0.29368373493975902</v>
      </c>
      <c r="G36" s="7"/>
      <c r="H36" s="64"/>
      <c r="I36" s="12" t="s">
        <v>352</v>
      </c>
      <c r="J36" s="80">
        <f>F54</f>
        <v>0.21301775147928995</v>
      </c>
      <c r="K36" s="4">
        <f>RANK(J36,'Universal Aggregate Worksheet'!N7:N67,1)</f>
        <v>30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0.5418938547486033</v>
      </c>
      <c r="G37" s="30"/>
      <c r="H37" s="64"/>
      <c r="I37" s="12" t="s">
        <v>353</v>
      </c>
      <c r="J37" s="80">
        <f>F55</f>
        <v>0.4662379421221865</v>
      </c>
      <c r="K37" s="4">
        <f>RANK(J37,'Universal Aggregate Worksheet'!M7:M67,1)</f>
        <v>28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0.48031034482758622</v>
      </c>
      <c r="G38" s="30"/>
      <c r="H38" s="64"/>
      <c r="I38" s="12" t="s">
        <v>200</v>
      </c>
      <c r="J38" s="10">
        <f>B71</f>
        <v>30.38367594689235</v>
      </c>
      <c r="K38" s="4">
        <f>RANK(J38,'Universal Aggregate Worksheet'!AS7:AS67,0)</f>
        <v>13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36</v>
      </c>
      <c r="C39" s="12">
        <v>34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29.386276177383888</v>
      </c>
      <c r="K39" s="4">
        <f>RANK(J39,'Universal Aggregate Worksheet'!AT7:AT67,1)</f>
        <v>35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25.5</v>
      </c>
      <c r="C40" s="4">
        <v>26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0.99739976950846199</v>
      </c>
      <c r="K40" s="4">
        <f>RANK(J40,'Universal Aggregate Worksheet'!AU7:AU67,0)</f>
        <v>22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0.11073825503355705</v>
      </c>
      <c r="G41" s="13">
        <f>C20/C10</f>
        <v>9.9397590361445784E-2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9.9397590361445784E-2</v>
      </c>
      <c r="G42" s="10">
        <f>B20/B10</f>
        <v>0.11073825503355705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1.134066467211127E-2</v>
      </c>
      <c r="G43" s="10">
        <f>G41-G42</f>
        <v>-1.134066467211127E-2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600</v>
      </c>
      <c r="C44" s="4">
        <v>600</v>
      </c>
      <c r="D44" s="65" t="s">
        <v>34</v>
      </c>
      <c r="E44" s="12" t="s">
        <v>209</v>
      </c>
      <c r="F44" s="79">
        <f>B20/F9</f>
        <v>0.10610932475884244</v>
      </c>
      <c r="G44" s="79">
        <f>C20/F10</f>
        <v>9.7633136094674555E-2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7.3684210526315783E-2</v>
      </c>
      <c r="G45" s="79">
        <f>C21/C9</f>
        <v>9.375E-2</v>
      </c>
      <c r="H45" s="64"/>
      <c r="M45" s="65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0.18327974276527331</v>
      </c>
      <c r="G48" s="32"/>
      <c r="H48" s="64"/>
      <c r="M48" s="65" t="s">
        <v>39</v>
      </c>
    </row>
    <row r="49" spans="1:13">
      <c r="A49" s="4" t="s">
        <v>57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21.628498727735369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38.87323943661972</v>
      </c>
      <c r="D49" s="65" t="s">
        <v>38</v>
      </c>
      <c r="E49" s="4" t="s">
        <v>152</v>
      </c>
      <c r="F49" s="10">
        <f>C15/F10</f>
        <v>0.13609467455621302</v>
      </c>
      <c r="G49" s="29"/>
      <c r="H49" s="64"/>
      <c r="M49" s="65" t="s">
        <v>38</v>
      </c>
    </row>
    <row r="50" spans="1:13">
      <c r="A50" s="4" t="s">
        <v>24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31.549295774647888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29.973474801061005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35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31.485587583148561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30.789473684210527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7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34.080717488789233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25.866050808314089</v>
      </c>
      <c r="D52" s="65" t="s">
        <v>43</v>
      </c>
      <c r="E52" s="4" t="s">
        <v>85</v>
      </c>
      <c r="F52" s="10">
        <f>B39/F11</f>
        <v>5.5469953775038522E-2</v>
      </c>
      <c r="G52" s="10">
        <f>C39/F11</f>
        <v>5.2388289676425268E-2</v>
      </c>
      <c r="H52" s="64"/>
      <c r="M52" s="65" t="s">
        <v>42</v>
      </c>
    </row>
    <row r="53" spans="1:13">
      <c r="A53" s="4" t="s">
        <v>26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26.530612244897959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27.466666666666669</v>
      </c>
      <c r="D53" s="65" t="s">
        <v>44</v>
      </c>
      <c r="E53" s="12" t="s">
        <v>211</v>
      </c>
      <c r="F53" s="79">
        <f>(C12-C9)/F10</f>
        <v>0.31656804733727811</v>
      </c>
      <c r="G53" s="79">
        <f>(B12-B9)/F9</f>
        <v>0.27009646302250806</v>
      </c>
      <c r="H53" s="64"/>
      <c r="M53" s="65" t="s">
        <v>43</v>
      </c>
    </row>
    <row r="54" spans="1:13">
      <c r="A54" s="4" t="s">
        <v>52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29.577464788732392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32.183908045977013</v>
      </c>
      <c r="D54" s="65" t="s">
        <v>45</v>
      </c>
      <c r="E54" s="12" t="s">
        <v>350</v>
      </c>
      <c r="F54" s="79">
        <f>B29/F10</f>
        <v>0.21301775147928995</v>
      </c>
      <c r="G54" s="79">
        <f>C29/F9</f>
        <v>0.2347266881028939</v>
      </c>
      <c r="H54" s="64"/>
      <c r="M54" s="65" t="s">
        <v>44</v>
      </c>
    </row>
    <row r="55" spans="1:13">
      <c r="A55" s="4" t="s">
        <v>23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26.809651474530831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35.929648241206031</v>
      </c>
      <c r="D55" s="65" t="s">
        <v>46</v>
      </c>
      <c r="E55" s="12" t="s">
        <v>351</v>
      </c>
      <c r="F55" s="79">
        <f>B28/F9</f>
        <v>0.4662379421221865</v>
      </c>
      <c r="G55" s="79">
        <f>C28/F10</f>
        <v>0.42899408284023671</v>
      </c>
      <c r="H55" s="64"/>
      <c r="M55" s="65" t="s">
        <v>45</v>
      </c>
    </row>
    <row r="56" spans="1:13">
      <c r="A56" s="4" t="s">
        <v>9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35.083532219570408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26.208651399491096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27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30.727762803234505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20.056497175141246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31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36.363636363636367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26.515151515151516</v>
      </c>
      <c r="D58" s="65" t="s">
        <v>191</v>
      </c>
      <c r="E58" s="12" t="s">
        <v>100</v>
      </c>
      <c r="F58" s="10">
        <f>B71</f>
        <v>30.38367594689235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29.386276177383888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0.99739976950846199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30.38367594689235</v>
      </c>
      <c r="C71" s="34">
        <f>AVERAGEIF(C49:C67,"&gt;0")</f>
        <v>29.386276177383888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5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96</v>
      </c>
      <c r="B1" s="3" t="s">
        <v>35</v>
      </c>
    </row>
    <row r="2" spans="1:26">
      <c r="A2" t="s">
        <v>97</v>
      </c>
      <c r="B2" s="63">
        <v>2012</v>
      </c>
    </row>
    <row r="3" spans="1:26">
      <c r="A3" t="s">
        <v>98</v>
      </c>
      <c r="B3" s="3" t="s">
        <v>126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>
      <c r="A7" s="7"/>
      <c r="B7" s="75" t="str">
        <f>B1</f>
        <v>North Carolina</v>
      </c>
      <c r="C7" s="75" t="s">
        <v>62</v>
      </c>
      <c r="D7" s="66" t="s">
        <v>193</v>
      </c>
      <c r="E7" s="7"/>
      <c r="F7" s="75" t="str">
        <f>B1</f>
        <v>North Carolina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69.25</v>
      </c>
      <c r="K8" s="4">
        <f>RANK(J8,'Universal Aggregate Worksheet'!I7:I67,0)</f>
        <v>17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  <c r="X8" s="40"/>
      <c r="Y8" s="39"/>
      <c r="Z8" s="40"/>
    </row>
    <row r="9" spans="1:26">
      <c r="A9" s="4" t="s">
        <v>65</v>
      </c>
      <c r="B9" s="4">
        <v>142</v>
      </c>
      <c r="C9" s="4">
        <v>117</v>
      </c>
      <c r="D9" s="65" t="s">
        <v>1</v>
      </c>
      <c r="E9" s="4" t="s">
        <v>77</v>
      </c>
      <c r="F9" s="77">
        <f>B32+B33+C35</f>
        <v>451</v>
      </c>
      <c r="G9" s="27"/>
      <c r="H9" s="64"/>
      <c r="I9" s="12" t="s">
        <v>154</v>
      </c>
      <c r="J9" s="9">
        <f>F12</f>
        <v>37.583333333333336</v>
      </c>
      <c r="K9" s="4">
        <f>RANK(J9,'Universal Aggregate Worksheet'!F7:F67,0)</f>
        <v>3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  <c r="X9" s="40"/>
      <c r="Y9" s="39"/>
      <c r="Z9" s="40"/>
    </row>
    <row r="10" spans="1:26">
      <c r="A10" s="4" t="s">
        <v>66</v>
      </c>
      <c r="B10" s="4">
        <v>460</v>
      </c>
      <c r="C10" s="4">
        <v>382</v>
      </c>
      <c r="D10" s="65" t="s">
        <v>2</v>
      </c>
      <c r="E10" s="4" t="s">
        <v>78</v>
      </c>
      <c r="F10" s="77">
        <f>C32+C33+B35</f>
        <v>380</v>
      </c>
      <c r="G10" s="27"/>
      <c r="H10" s="64"/>
      <c r="I10" s="12" t="s">
        <v>155</v>
      </c>
      <c r="J10" s="9">
        <f>F13</f>
        <v>31.666666666666668</v>
      </c>
      <c r="K10" s="4">
        <f>RANK(J10,'Universal Aggregate Worksheet'!G7:G67,1)</f>
        <v>20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  <c r="X10" s="40"/>
      <c r="Y10" s="39"/>
      <c r="Z10" s="40"/>
    </row>
    <row r="11" spans="1:26">
      <c r="A11" s="4" t="s">
        <v>67</v>
      </c>
      <c r="B11" s="6">
        <f>B9/B10</f>
        <v>0.30869565217391304</v>
      </c>
      <c r="C11" s="6">
        <f>C9/C10</f>
        <v>0.30628272251308902</v>
      </c>
      <c r="D11" s="65" t="s">
        <v>3</v>
      </c>
      <c r="E11" s="4" t="s">
        <v>79</v>
      </c>
      <c r="F11" s="77">
        <f>SUM(F9:F10)</f>
        <v>831</v>
      </c>
      <c r="G11" s="27"/>
      <c r="H11" s="64"/>
      <c r="I11" s="12" t="s">
        <v>203</v>
      </c>
      <c r="J11" s="9">
        <f>J9-J10</f>
        <v>5.9166666666666679</v>
      </c>
      <c r="K11" s="4">
        <f>RANK(J11,'Universal Aggregate Worksheet'!H7:H67,0)</f>
        <v>2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  <c r="X11" s="40"/>
      <c r="Y11" s="39"/>
      <c r="Z11" s="40"/>
    </row>
    <row r="12" spans="1:26">
      <c r="A12" s="4" t="s">
        <v>68</v>
      </c>
      <c r="B12" s="4">
        <v>268</v>
      </c>
      <c r="C12" s="4">
        <v>249</v>
      </c>
      <c r="D12" s="65" t="s">
        <v>4</v>
      </c>
      <c r="E12" s="4" t="s">
        <v>80</v>
      </c>
      <c r="F12" s="78">
        <f>F9/(B44/60)</f>
        <v>37.583333333333336</v>
      </c>
      <c r="G12" s="28"/>
      <c r="H12" s="64"/>
      <c r="I12" s="4" t="s">
        <v>128</v>
      </c>
      <c r="J12" s="10">
        <f>F24</f>
        <v>34.256711313504475</v>
      </c>
      <c r="K12" s="4">
        <f>RANK(J12,'Universal Aggregate Worksheet'!AB7:AB67,0)</f>
        <v>10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  <c r="X12" s="40"/>
      <c r="Y12" s="39"/>
      <c r="Z12" s="40"/>
    </row>
    <row r="13" spans="1:26">
      <c r="A13" s="4" t="s">
        <v>69</v>
      </c>
      <c r="B13" s="6">
        <f>B12/B10</f>
        <v>0.58260869565217388</v>
      </c>
      <c r="C13" s="6">
        <f>C12/C10</f>
        <v>0.65183246073298429</v>
      </c>
      <c r="D13" s="65" t="s">
        <v>5</v>
      </c>
      <c r="E13" s="4" t="s">
        <v>81</v>
      </c>
      <c r="F13" s="78">
        <f>F10/(B44/60)</f>
        <v>31.666666666666668</v>
      </c>
      <c r="G13" s="28"/>
      <c r="H13" s="64"/>
      <c r="I13" s="4" t="s">
        <v>131</v>
      </c>
      <c r="J13" s="10">
        <f>F25</f>
        <v>30.666738792207099</v>
      </c>
      <c r="K13" s="4">
        <f>RANK(J13,'Universal Aggregate Worksheet'!AD7:AD67,1)</f>
        <v>39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  <c r="X13" s="40"/>
      <c r="Y13" s="39"/>
      <c r="Z13" s="40"/>
    </row>
    <row r="14" spans="1:26">
      <c r="A14" s="4" t="s">
        <v>73</v>
      </c>
      <c r="B14" s="6">
        <f>B9/B12</f>
        <v>0.52985074626865669</v>
      </c>
      <c r="C14" s="6">
        <f>C9/C12</f>
        <v>0.46987951807228917</v>
      </c>
      <c r="D14" s="65" t="s">
        <v>6</v>
      </c>
      <c r="E14" s="4" t="s">
        <v>82</v>
      </c>
      <c r="F14" s="78">
        <f>F11/(B44/60)</f>
        <v>69.25</v>
      </c>
      <c r="G14" s="28"/>
      <c r="H14" s="64"/>
      <c r="I14" s="4" t="s">
        <v>133</v>
      </c>
      <c r="J14" s="10">
        <f>F26</f>
        <v>3.5899725212973763</v>
      </c>
      <c r="K14" s="4">
        <f>RANK(J14,'Universal Aggregate Worksheet'!AF7:AF67,0)</f>
        <v>20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  <c r="X14" s="40"/>
      <c r="Y14" s="39"/>
      <c r="Z14" s="40"/>
    </row>
    <row r="15" spans="1:26">
      <c r="A15" s="4" t="s">
        <v>70</v>
      </c>
      <c r="B15" s="4">
        <v>97</v>
      </c>
      <c r="C15" s="4">
        <v>86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1.0199556541019956</v>
      </c>
      <c r="K15" s="4">
        <f>RANK(J15,'Universal Aggregate Worksheet'!O7:O67,0)</f>
        <v>35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  <c r="X15" s="40"/>
      <c r="Y15" s="39"/>
      <c r="Z15" s="40"/>
    </row>
    <row r="16" spans="1:26">
      <c r="A16" s="4" t="s">
        <v>74</v>
      </c>
      <c r="B16" s="6">
        <f>B15/B9</f>
        <v>0.68309859154929575</v>
      </c>
      <c r="C16" s="6">
        <f>C15/C9</f>
        <v>0.7350427350427351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1.0052631578947369</v>
      </c>
      <c r="K16" s="4">
        <f>RANK(J16,'Universal Aggregate Worksheet'!T7:T67,1)</f>
        <v>30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  <c r="X16" s="40"/>
      <c r="Y16" s="39"/>
      <c r="Z16" s="40"/>
    </row>
    <row r="17" spans="1:26">
      <c r="A17" s="4" t="s">
        <v>337</v>
      </c>
      <c r="B17" s="8">
        <f>B9-B15</f>
        <v>45</v>
      </c>
      <c r="C17" s="8">
        <f>C9-C15</f>
        <v>31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0.31486739130434782</v>
      </c>
      <c r="K17" s="4">
        <f>RANK(J17,'Universal Aggregate Worksheet'!R7:R67,0)</f>
        <v>18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  <c r="X17" s="40"/>
      <c r="Y17" s="39"/>
      <c r="Z17" s="40"/>
    </row>
    <row r="18" spans="1:26">
      <c r="A18" s="7"/>
      <c r="B18" s="7"/>
      <c r="C18" s="7"/>
      <c r="D18" s="65" t="s">
        <v>10</v>
      </c>
      <c r="E18" s="4" t="s">
        <v>113</v>
      </c>
      <c r="F18" s="10">
        <f>(B9/F9)*100</f>
        <v>31.485587583148561</v>
      </c>
      <c r="G18" s="29"/>
      <c r="H18" s="64"/>
      <c r="I18" s="4" t="s">
        <v>166</v>
      </c>
      <c r="J18" s="6">
        <f>F36</f>
        <v>0.3198089005235602</v>
      </c>
      <c r="K18" s="4">
        <f>RANK(J18,'Universal Aggregate Worksheet'!W7:W67,1)</f>
        <v>46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  <c r="X18" s="40"/>
      <c r="Y18" s="39"/>
      <c r="Z18" s="40"/>
    </row>
    <row r="19" spans="1:26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30.789473684210527</v>
      </c>
      <c r="G19" s="29"/>
      <c r="H19" s="64"/>
      <c r="I19" s="4" t="s">
        <v>176</v>
      </c>
      <c r="J19" s="10">
        <f>F48</f>
        <v>0.21507760532150777</v>
      </c>
      <c r="K19" s="4">
        <f>RANK(J19,'Universal Aggregate Worksheet'!Y7:Y67,0)</f>
        <v>11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  <c r="X19" s="40"/>
      <c r="Y19" s="39"/>
      <c r="Z19" s="40"/>
    </row>
    <row r="20" spans="1:26">
      <c r="A20" s="4" t="s">
        <v>90</v>
      </c>
      <c r="B20" s="4">
        <v>39</v>
      </c>
      <c r="C20" s="4">
        <v>50</v>
      </c>
      <c r="D20" s="65" t="s">
        <v>12</v>
      </c>
      <c r="E20" s="4" t="s">
        <v>115</v>
      </c>
      <c r="F20" s="10">
        <f>F18-F19</f>
        <v>0.69611389893803377</v>
      </c>
      <c r="G20" s="29"/>
      <c r="H20" s="64"/>
      <c r="I20" s="4" t="s">
        <v>177</v>
      </c>
      <c r="J20" s="10">
        <f>F49</f>
        <v>0.22631578947368422</v>
      </c>
      <c r="K20" s="4">
        <f>RANK(J20,'Universal Aggregate Worksheet'!Z7:Z67,1)</f>
        <v>57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  <c r="X20" s="40"/>
      <c r="Y20" s="39"/>
      <c r="Z20" s="40"/>
    </row>
    <row r="21" spans="1:26">
      <c r="A21" s="4" t="s">
        <v>91</v>
      </c>
      <c r="B21" s="4">
        <v>17</v>
      </c>
      <c r="C21" s="4">
        <v>21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0.59183673469387754</v>
      </c>
      <c r="K21" s="4">
        <f>RANK(J21,'Universal Aggregate Worksheet'!J7:J67,0)</f>
        <v>6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  <c r="X21" s="40"/>
      <c r="Y21" s="39"/>
      <c r="Z21" s="40"/>
    </row>
    <row r="22" spans="1:26">
      <c r="A22" s="12" t="s">
        <v>138</v>
      </c>
      <c r="B22" s="23">
        <f>B21/B20</f>
        <v>0.4358974358974359</v>
      </c>
      <c r="C22" s="23">
        <f>C21/C20</f>
        <v>0.42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0.89912280701754388</v>
      </c>
      <c r="K22" s="4">
        <f>RANK(J22,'Universal Aggregate Worksheet'!K7:K67,0)</f>
        <v>5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  <c r="X22" s="40"/>
      <c r="Y22" s="39"/>
      <c r="Z22" s="40"/>
    </row>
    <row r="23" spans="1:26">
      <c r="A23" s="12" t="s">
        <v>92</v>
      </c>
      <c r="B23" s="12">
        <v>0</v>
      </c>
      <c r="C23" s="12">
        <v>2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0.7932489451476793</v>
      </c>
      <c r="K23" s="4">
        <f>RANK(J23,'Universal Aggregate Worksheet'!L7:L67,1)</f>
        <v>10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  <c r="X23" s="40"/>
      <c r="Y23" s="39"/>
      <c r="Z23" s="40"/>
    </row>
    <row r="24" spans="1:26">
      <c r="A24" s="12" t="s">
        <v>93</v>
      </c>
      <c r="B24" s="23">
        <f>B23/C20</f>
        <v>0</v>
      </c>
      <c r="C24" s="23">
        <f>C23/B20</f>
        <v>5.128205128205128E-2</v>
      </c>
      <c r="D24" s="65" t="s">
        <v>16</v>
      </c>
      <c r="E24" s="12" t="s">
        <v>117</v>
      </c>
      <c r="F24" s="10">
        <f>(F18*'Efficiency Adjustment'!B66)/C71</f>
        <v>34.256711313504475</v>
      </c>
      <c r="G24" s="7"/>
      <c r="H24" s="64"/>
      <c r="I24" s="4" t="s">
        <v>198</v>
      </c>
      <c r="J24" s="6">
        <f>B22</f>
        <v>0.4358974358974359</v>
      </c>
      <c r="K24" s="4">
        <f>RANK(J24,'Universal Aggregate Worksheet'!AG7:AG67,0)</f>
        <v>15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  <c r="X24" s="40"/>
      <c r="Y24" s="39"/>
      <c r="Z24" s="40"/>
    </row>
    <row r="25" spans="1:26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30.666738792207099</v>
      </c>
      <c r="G25" s="7"/>
      <c r="H25" s="64"/>
      <c r="I25" s="12" t="s">
        <v>199</v>
      </c>
      <c r="J25" s="6">
        <f>C22</f>
        <v>0.42</v>
      </c>
      <c r="K25" s="4">
        <f>RANK(J25,'Universal Aggregate Worksheet'!AH7:AH67,1)</f>
        <v>47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  <c r="X25" s="40"/>
      <c r="Y25" s="39"/>
      <c r="Z25" s="40"/>
    </row>
    <row r="26" spans="1:26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3.5899725212973763</v>
      </c>
      <c r="G26" s="7"/>
      <c r="H26" s="64"/>
      <c r="I26" s="12" t="s">
        <v>212</v>
      </c>
      <c r="J26" s="10">
        <f>F41</f>
        <v>8.478260869565217E-2</v>
      </c>
      <c r="K26" s="4">
        <f>RANK(J26,'Universal Aggregate Worksheet'!AM7:AM67,0)</f>
        <v>50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  <c r="X26" s="40"/>
      <c r="Y26" s="39"/>
      <c r="Z26" s="40"/>
    </row>
    <row r="27" spans="1:26">
      <c r="A27" s="4" t="s">
        <v>338</v>
      </c>
      <c r="B27" s="4">
        <v>416</v>
      </c>
      <c r="C27" s="4">
        <v>340</v>
      </c>
      <c r="D27" s="65">
        <v>5</v>
      </c>
      <c r="E27" s="7"/>
      <c r="F27" s="7"/>
      <c r="G27" s="7"/>
      <c r="H27" s="64"/>
      <c r="I27" s="12" t="s">
        <v>213</v>
      </c>
      <c r="J27" s="10">
        <f>F42</f>
        <v>0.13089005235602094</v>
      </c>
      <c r="K27" s="4">
        <f>RANK(J27,'Universal Aggregate Worksheet'!AN7:AN67,1)</f>
        <v>56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  <c r="X27" s="40"/>
      <c r="Y27" s="39"/>
      <c r="Z27" s="40"/>
    </row>
    <row r="28" spans="1:26">
      <c r="A28" s="4" t="s">
        <v>339</v>
      </c>
      <c r="B28" s="12">
        <v>189</v>
      </c>
      <c r="C28" s="12">
        <v>177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8.6474501108647447E-2</v>
      </c>
      <c r="K28" s="4">
        <f>RANK(J28,'Universal Aggregate Worksheet'!AI7:AI67,0)</f>
        <v>51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  <c r="X28" s="40"/>
      <c r="Y28" s="39"/>
      <c r="Z28" s="40"/>
    </row>
    <row r="29" spans="1:26">
      <c r="A29" s="12" t="s">
        <v>340</v>
      </c>
      <c r="B29" s="12">
        <v>72</v>
      </c>
      <c r="C29" s="12">
        <v>77</v>
      </c>
      <c r="D29" s="65" t="s">
        <v>21</v>
      </c>
      <c r="E29" s="4" t="s">
        <v>141</v>
      </c>
      <c r="F29" s="10">
        <f>B10/F9</f>
        <v>1.0199556541019956</v>
      </c>
      <c r="G29" s="29"/>
      <c r="H29" s="64"/>
      <c r="I29" s="12" t="s">
        <v>215</v>
      </c>
      <c r="J29" s="80">
        <f>G44</f>
        <v>0.13157894736842105</v>
      </c>
      <c r="K29" s="4">
        <f>RANK(J29,'Universal Aggregate Worksheet'!AJ7:AJ67,1)</f>
        <v>54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  <c r="X29" s="40"/>
      <c r="Y29" s="39"/>
      <c r="Z29" s="40"/>
    </row>
    <row r="30" spans="1:26">
      <c r="A30" s="7"/>
      <c r="B30" s="7"/>
      <c r="C30" s="7"/>
      <c r="D30" s="65" t="s">
        <v>22</v>
      </c>
      <c r="E30" s="12" t="s">
        <v>142</v>
      </c>
      <c r="F30" s="10">
        <f>C10/F10</f>
        <v>1.0052631578947369</v>
      </c>
      <c r="G30" s="7"/>
      <c r="H30" s="64"/>
      <c r="I30" s="12" t="s">
        <v>216</v>
      </c>
      <c r="J30" s="80">
        <f>F45</f>
        <v>0.11971830985915492</v>
      </c>
      <c r="K30" s="4">
        <f>RANK(J30,'Universal Aggregate Worksheet'!AK7:AK67,0)</f>
        <v>36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  <c r="X30" s="40"/>
      <c r="Y30" s="39"/>
      <c r="Z30" s="40"/>
    </row>
    <row r="31" spans="1:26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1.4692496207258765E-2</v>
      </c>
      <c r="G31" s="29"/>
      <c r="H31" s="64"/>
      <c r="I31" s="12" t="s">
        <v>217</v>
      </c>
      <c r="J31" s="80">
        <f>G45</f>
        <v>0.17948717948717949</v>
      </c>
      <c r="K31" s="4">
        <f>RANK(J31,'Universal Aggregate Worksheet'!AL7:AL67,1)</f>
        <v>53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  <c r="X31" s="40"/>
      <c r="Y31" s="39"/>
      <c r="Z31" s="40"/>
    </row>
    <row r="32" spans="1:26">
      <c r="A32" s="12" t="s">
        <v>342</v>
      </c>
      <c r="B32" s="94">
        <v>174</v>
      </c>
      <c r="C32" s="94">
        <v>120</v>
      </c>
      <c r="D32" s="65" t="s">
        <v>24</v>
      </c>
      <c r="E32" s="4" t="s">
        <v>143</v>
      </c>
      <c r="F32" s="10">
        <f>B12/F9</f>
        <v>0.59423503325942351</v>
      </c>
      <c r="G32" s="29"/>
      <c r="H32" s="64"/>
      <c r="I32" s="12" t="s">
        <v>219</v>
      </c>
      <c r="J32" s="10">
        <f>F52</f>
        <v>6.9795427196149215E-2</v>
      </c>
      <c r="K32" s="4">
        <f>RANK(J32,'Universal Aggregate Worksheet'!AO7:AO67,1)</f>
        <v>52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  <c r="X32" s="40"/>
      <c r="Y32" s="39"/>
      <c r="Z32" s="40"/>
    </row>
    <row r="33" spans="1:26">
      <c r="A33" s="12" t="s">
        <v>343</v>
      </c>
      <c r="B33" s="12">
        <v>228</v>
      </c>
      <c r="C33" s="12">
        <v>237</v>
      </c>
      <c r="D33" s="65" t="s">
        <v>25</v>
      </c>
      <c r="E33" s="12" t="s">
        <v>144</v>
      </c>
      <c r="F33" s="10">
        <f>C12/F10</f>
        <v>0.65526315789473688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5.2948255114320095E-2</v>
      </c>
      <c r="K33" s="4">
        <f>RANK(J33,'Universal Aggregate Worksheet'!AP7:AP67,0)</f>
        <v>40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  <c r="X33" s="40"/>
      <c r="Y33" s="39"/>
      <c r="Z33" s="40"/>
    </row>
    <row r="34" spans="1:26">
      <c r="A34" s="12" t="s">
        <v>71</v>
      </c>
      <c r="B34" s="94">
        <v>205</v>
      </c>
      <c r="C34" s="94">
        <v>188</v>
      </c>
      <c r="D34" s="65" t="s">
        <v>26</v>
      </c>
      <c r="E34" s="12" t="s">
        <v>87</v>
      </c>
      <c r="F34" s="13">
        <f>F32-F33</f>
        <v>-6.1028124635313374E-2</v>
      </c>
      <c r="G34" s="29"/>
      <c r="H34" s="64"/>
      <c r="I34" s="12" t="s">
        <v>220</v>
      </c>
      <c r="J34" s="80">
        <f>F53</f>
        <v>0.3473684210526316</v>
      </c>
      <c r="K34" s="4">
        <f>RANK(J34,'Universal Aggregate Worksheet'!AQ7:AQ67,0)</f>
        <v>16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  <c r="X34" s="40"/>
      <c r="Y34" s="39"/>
      <c r="Z34" s="40"/>
    </row>
    <row r="35" spans="1:26">
      <c r="A35" s="12" t="s">
        <v>72</v>
      </c>
      <c r="B35" s="94">
        <f>B33-B34</f>
        <v>23</v>
      </c>
      <c r="C35" s="94">
        <f>C33-C34</f>
        <v>49</v>
      </c>
      <c r="D35" s="65" t="s">
        <v>27</v>
      </c>
      <c r="E35" s="12" t="s">
        <v>145</v>
      </c>
      <c r="F35" s="6">
        <f>((0.167*B21)+(B9)+(0.83*B23))/B10</f>
        <v>0.31486739130434782</v>
      </c>
      <c r="G35" s="30"/>
      <c r="H35" s="64"/>
      <c r="I35" s="12" t="s">
        <v>221</v>
      </c>
      <c r="J35" s="80">
        <f>G53</f>
        <v>0.2793791574279379</v>
      </c>
      <c r="K35" s="4">
        <f>RANK(J35,'Universal Aggregate Worksheet'!AR7:AR67,1)</f>
        <v>15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  <c r="X35" s="40"/>
      <c r="Y35" s="39"/>
      <c r="Z35" s="40"/>
    </row>
    <row r="36" spans="1:26">
      <c r="A36" s="91" t="s">
        <v>75</v>
      </c>
      <c r="B36" s="6">
        <f>B34/(B34+B35)</f>
        <v>0.89912280701754388</v>
      </c>
      <c r="C36" s="6">
        <f>C34/(C34+C35)</f>
        <v>0.7932489451476793</v>
      </c>
      <c r="D36" s="65" t="s">
        <v>28</v>
      </c>
      <c r="E36" s="12" t="s">
        <v>146</v>
      </c>
      <c r="F36" s="6">
        <f>((0.167*C21)+(C9)+(0.83*C23))/C10</f>
        <v>0.3198089005235602</v>
      </c>
      <c r="G36" s="7"/>
      <c r="H36" s="64"/>
      <c r="I36" s="12" t="s">
        <v>352</v>
      </c>
      <c r="J36" s="80">
        <f>F54</f>
        <v>0.18947368421052632</v>
      </c>
      <c r="K36" s="4">
        <f>RANK(J36,'Universal Aggregate Worksheet'!N7:N67,1)</f>
        <v>13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  <c r="X36" s="40"/>
      <c r="Y36" s="39"/>
      <c r="Z36" s="40"/>
    </row>
    <row r="37" spans="1:26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0.54044402985074624</v>
      </c>
      <c r="G37" s="30"/>
      <c r="H37" s="64"/>
      <c r="I37" s="12" t="s">
        <v>353</v>
      </c>
      <c r="J37" s="80">
        <f>F55</f>
        <v>0.41906873614190687</v>
      </c>
      <c r="K37" s="4">
        <f>RANK(J37,'Universal Aggregate Worksheet'!M7:M67,1)</f>
        <v>11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  <c r="X37" s="40"/>
      <c r="Y37" s="39"/>
      <c r="Z37" s="40"/>
    </row>
    <row r="38" spans="1:26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0.49063052208835339</v>
      </c>
      <c r="G38" s="30"/>
      <c r="H38" s="64"/>
      <c r="I38" s="12" t="s">
        <v>200</v>
      </c>
      <c r="J38" s="10">
        <f>B71</f>
        <v>29.466989636888105</v>
      </c>
      <c r="K38" s="4">
        <f>RANK(J38,'Universal Aggregate Worksheet'!AS7:AS67,0)</f>
        <v>31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  <c r="X38" s="40"/>
      <c r="Y38" s="39"/>
      <c r="Z38" s="40"/>
    </row>
    <row r="39" spans="1:26">
      <c r="A39" s="12" t="s">
        <v>344</v>
      </c>
      <c r="B39" s="12">
        <v>58</v>
      </c>
      <c r="C39" s="12">
        <v>44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27.048614937112415</v>
      </c>
      <c r="K39" s="4">
        <f>RANK(J39,'Universal Aggregate Worksheet'!AT7:AT67,1)</f>
        <v>4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  <c r="X39" s="40"/>
      <c r="Y39" s="39"/>
      <c r="Z39" s="40"/>
    </row>
    <row r="40" spans="1:26">
      <c r="A40" s="91" t="s">
        <v>345</v>
      </c>
      <c r="B40" s="4">
        <v>50</v>
      </c>
      <c r="C40" s="4">
        <v>36.5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2.4183746997756899</v>
      </c>
      <c r="K40" s="4">
        <f>RANK(J40,'Universal Aggregate Worksheet'!AU7:AU67,0)</f>
        <v>8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  <c r="X40" s="40"/>
      <c r="Y40" s="39"/>
      <c r="Z40" s="40"/>
    </row>
    <row r="41" spans="1:26">
      <c r="A41" s="7"/>
      <c r="B41" s="7"/>
      <c r="C41" s="7"/>
      <c r="D41" s="65" t="s">
        <v>188</v>
      </c>
      <c r="E41" s="12" t="s">
        <v>94</v>
      </c>
      <c r="F41" s="13">
        <f>B20/B10</f>
        <v>8.478260869565217E-2</v>
      </c>
      <c r="G41" s="13">
        <f>C20/C10</f>
        <v>0.13089005235602094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  <c r="X41" s="40"/>
      <c r="Y41" s="39"/>
      <c r="Z41" s="40"/>
    </row>
    <row r="42" spans="1:26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0.13089005235602094</v>
      </c>
      <c r="G42" s="10">
        <f>B20/B10</f>
        <v>8.478260869565217E-2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  <c r="X42" s="40"/>
      <c r="Y42" s="39"/>
      <c r="Z42" s="40"/>
    </row>
    <row r="43" spans="1:26">
      <c r="A43" s="4" t="s">
        <v>347</v>
      </c>
      <c r="B43" s="4">
        <v>12</v>
      </c>
      <c r="C43" s="4">
        <v>12</v>
      </c>
      <c r="D43" s="65" t="s">
        <v>190</v>
      </c>
      <c r="E43" s="12" t="s">
        <v>208</v>
      </c>
      <c r="F43" s="10">
        <f>F41-F42</f>
        <v>-4.6107443660368772E-2</v>
      </c>
      <c r="G43" s="10">
        <f>G41-G42</f>
        <v>4.6107443660368772E-2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  <c r="X43" s="40"/>
      <c r="Y43" s="39"/>
      <c r="Z43" s="40"/>
    </row>
    <row r="44" spans="1:26">
      <c r="A44" s="4" t="s">
        <v>348</v>
      </c>
      <c r="B44" s="4">
        <v>720</v>
      </c>
      <c r="C44" s="4">
        <v>720</v>
      </c>
      <c r="D44" s="65" t="s">
        <v>34</v>
      </c>
      <c r="E44" s="12" t="s">
        <v>209</v>
      </c>
      <c r="F44" s="79">
        <f>B20/F9</f>
        <v>8.6474501108647447E-2</v>
      </c>
      <c r="G44" s="79">
        <f>C20/F10</f>
        <v>0.13157894736842105</v>
      </c>
      <c r="H44" s="64"/>
      <c r="M44" s="65" t="s">
        <v>34</v>
      </c>
      <c r="N44" s="11"/>
      <c r="O44" s="38"/>
      <c r="P44" s="38"/>
      <c r="Q44" s="38"/>
      <c r="R44" s="38"/>
      <c r="S44" s="38"/>
      <c r="T44" s="40"/>
      <c r="U44" s="40"/>
      <c r="V44" s="39"/>
      <c r="W44" s="40"/>
      <c r="X44" s="40"/>
      <c r="Y44" s="39"/>
      <c r="Z44" s="40"/>
    </row>
    <row r="45" spans="1:26" ht="15.75" thickBot="1">
      <c r="D45" s="65" t="s">
        <v>35</v>
      </c>
      <c r="E45" s="4" t="s">
        <v>210</v>
      </c>
      <c r="F45" s="79">
        <f>B21/B9</f>
        <v>0.11971830985915492</v>
      </c>
      <c r="G45" s="79">
        <f>C21/C9</f>
        <v>0.17948717948717949</v>
      </c>
      <c r="H45" s="64"/>
      <c r="M45" s="65" t="s">
        <v>35</v>
      </c>
      <c r="N45" s="11"/>
      <c r="O45" s="38"/>
      <c r="P45" s="38"/>
      <c r="Q45" s="38"/>
      <c r="R45" s="38"/>
      <c r="S45" s="38"/>
      <c r="T45" s="40"/>
      <c r="U45" s="40"/>
      <c r="V45" s="39"/>
      <c r="W45" s="40"/>
      <c r="X45" s="40"/>
      <c r="Y45" s="39"/>
      <c r="Z45" s="40"/>
    </row>
    <row r="46" spans="1:26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22"/>
      <c r="O46" s="22"/>
      <c r="P46" s="22"/>
      <c r="Q46" s="22"/>
      <c r="R46" s="22"/>
      <c r="S46" s="22"/>
      <c r="T46" s="22"/>
      <c r="U46" s="22"/>
      <c r="V46" s="22"/>
      <c r="W46" s="40"/>
      <c r="X46" s="40"/>
      <c r="Y46" s="39"/>
      <c r="Z46" s="22"/>
    </row>
    <row r="47" spans="1:26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22"/>
      <c r="O47" s="22"/>
      <c r="P47" s="22"/>
      <c r="Q47" s="22"/>
      <c r="R47" s="22"/>
      <c r="S47" s="22"/>
      <c r="T47" s="22"/>
      <c r="U47" s="22"/>
      <c r="V47" s="22"/>
      <c r="W47" s="40"/>
      <c r="X47" s="40"/>
      <c r="Y47" s="39"/>
      <c r="Z47" s="22"/>
    </row>
    <row r="48" spans="1:26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0.21507760532150777</v>
      </c>
      <c r="G48" s="32"/>
      <c r="H48" s="64"/>
      <c r="M48" s="65" t="s">
        <v>39</v>
      </c>
      <c r="N48" s="22"/>
      <c r="O48" s="22"/>
      <c r="P48" s="22"/>
      <c r="Q48" s="22"/>
      <c r="R48" s="22"/>
      <c r="S48" s="22"/>
      <c r="T48" s="22"/>
      <c r="U48" s="22"/>
      <c r="V48" s="22"/>
      <c r="W48" s="40"/>
      <c r="X48" s="40"/>
      <c r="Y48" s="39"/>
      <c r="Z48" s="22"/>
    </row>
    <row r="49" spans="1:26">
      <c r="A49" s="4" t="s">
        <v>39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26.239067055393583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25.722543352601157</v>
      </c>
      <c r="D49" s="65" t="s">
        <v>38</v>
      </c>
      <c r="E49" s="4" t="s">
        <v>152</v>
      </c>
      <c r="F49" s="10">
        <f>C15/F10</f>
        <v>0.22631578947368422</v>
      </c>
      <c r="G49" s="29"/>
      <c r="H49" s="64"/>
      <c r="M49" s="65" t="s">
        <v>38</v>
      </c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>
      <c r="A50" s="4" t="s">
        <v>188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17.84037558685446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37.288135593220339</v>
      </c>
      <c r="D50" s="65" t="s">
        <v>41</v>
      </c>
      <c r="E50" s="7"/>
      <c r="F50" s="7"/>
      <c r="G50" s="7"/>
      <c r="H50" s="64"/>
      <c r="M50" s="65" t="s">
        <v>40</v>
      </c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>
      <c r="A51" s="4" t="s">
        <v>14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26.086956521739129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27.118644067796609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26">
      <c r="A52" s="4" t="s">
        <v>34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30.54662379421222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28.402366863905325</v>
      </c>
      <c r="D52" s="65" t="s">
        <v>43</v>
      </c>
      <c r="E52" s="4" t="s">
        <v>85</v>
      </c>
      <c r="F52" s="10">
        <f>B39/F11</f>
        <v>6.9795427196149215E-2</v>
      </c>
      <c r="G52" s="10">
        <f>C39/F11</f>
        <v>5.2948255114320095E-2</v>
      </c>
      <c r="H52" s="64"/>
      <c r="M52" s="65" t="s">
        <v>42</v>
      </c>
    </row>
    <row r="53" spans="1:26">
      <c r="A53" s="4" t="s">
        <v>27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30.727762803234505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20.056497175141246</v>
      </c>
      <c r="D53" s="65" t="s">
        <v>44</v>
      </c>
      <c r="E53" s="12" t="s">
        <v>211</v>
      </c>
      <c r="F53" s="79">
        <f>(C12-C9)/F10</f>
        <v>0.3473684210526316</v>
      </c>
      <c r="G53" s="79">
        <f>(B12-B9)/F9</f>
        <v>0.2793791574279379</v>
      </c>
      <c r="H53" s="64"/>
      <c r="M53" s="65" t="s">
        <v>43</v>
      </c>
    </row>
    <row r="54" spans="1:26">
      <c r="A54" s="4" t="s">
        <v>38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25.384615384615383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31.615120274914087</v>
      </c>
      <c r="D54" s="65" t="s">
        <v>45</v>
      </c>
      <c r="E54" s="12" t="s">
        <v>350</v>
      </c>
      <c r="F54" s="79">
        <f>B29/F10</f>
        <v>0.18947368421052632</v>
      </c>
      <c r="G54" s="79">
        <f>C29/F9</f>
        <v>0.17073170731707318</v>
      </c>
      <c r="H54" s="64"/>
      <c r="M54" s="65" t="s">
        <v>44</v>
      </c>
    </row>
    <row r="55" spans="1:26">
      <c r="A55" s="4" t="s">
        <v>41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31.714285714285712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20.414201183431953</v>
      </c>
      <c r="D55" s="65" t="s">
        <v>46</v>
      </c>
      <c r="E55" s="12" t="s">
        <v>351</v>
      </c>
      <c r="F55" s="79">
        <f>B28/F9</f>
        <v>0.41906873614190687</v>
      </c>
      <c r="G55" s="79">
        <f>C28/F10</f>
        <v>0.46578947368421053</v>
      </c>
      <c r="H55" s="64"/>
      <c r="M55" s="65" t="s">
        <v>45</v>
      </c>
    </row>
    <row r="56" spans="1:26">
      <c r="A56" s="4" t="s">
        <v>16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34.31818181818182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28.50356294536817</v>
      </c>
      <c r="D56" s="65" t="s">
        <v>48</v>
      </c>
      <c r="E56" s="7"/>
      <c r="F56" s="7"/>
      <c r="G56" s="7"/>
      <c r="H56" s="64"/>
      <c r="M56" s="65" t="s">
        <v>46</v>
      </c>
    </row>
    <row r="57" spans="1:26">
      <c r="A57" s="4" t="s">
        <v>11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26.143790849673206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31.15727002967359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26">
      <c r="A58" s="4" t="s">
        <v>31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36.363636363636367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26.515151515151516</v>
      </c>
      <c r="D58" s="65" t="s">
        <v>191</v>
      </c>
      <c r="E58" s="12" t="s">
        <v>100</v>
      </c>
      <c r="F58" s="10">
        <f>B71</f>
        <v>29.466989636888105</v>
      </c>
      <c r="G58" s="7"/>
      <c r="H58" s="64"/>
      <c r="M58" s="65" t="s">
        <v>192</v>
      </c>
    </row>
    <row r="59" spans="1:26">
      <c r="A59" s="4" t="s">
        <v>25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30.640668523676879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20.820189274447952</v>
      </c>
      <c r="D59" s="65" t="s">
        <v>49</v>
      </c>
      <c r="E59" s="12" t="s">
        <v>101</v>
      </c>
      <c r="F59" s="10">
        <f>C71</f>
        <v>27.048614937112415</v>
      </c>
      <c r="G59" s="7"/>
      <c r="H59" s="64"/>
      <c r="M59" s="65" t="s">
        <v>191</v>
      </c>
    </row>
    <row r="60" spans="1:26">
      <c r="A60" s="4" t="s">
        <v>56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37.597911227154043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26.969696969696972</v>
      </c>
      <c r="D60" s="65" t="s">
        <v>51</v>
      </c>
      <c r="E60" s="4" t="s">
        <v>153</v>
      </c>
      <c r="F60" s="10">
        <f>F58-F59</f>
        <v>2.4183746997756899</v>
      </c>
      <c r="G60" s="7"/>
      <c r="H60" s="64"/>
      <c r="M60" s="65" t="s">
        <v>49</v>
      </c>
    </row>
    <row r="61" spans="1:26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26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26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26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29.466989636888105</v>
      </c>
      <c r="C71" s="34">
        <f>AVERAGEIF(C49:C67,"&gt;0")</f>
        <v>27.048614937112415</v>
      </c>
      <c r="H71" s="64"/>
    </row>
  </sheetData>
  <sortState ref="N8:Z48">
    <sortCondition ref="N8:N48"/>
  </sortState>
  <mergeCells count="4">
    <mergeCell ref="A46:C46"/>
    <mergeCell ref="A5:C5"/>
    <mergeCell ref="E5:G5"/>
    <mergeCell ref="I5:L5"/>
  </mergeCells>
  <conditionalFormatting sqref="J33">
    <cfRule type="colorScale" priority="5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5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96</v>
      </c>
      <c r="B1" s="3" t="s">
        <v>36</v>
      </c>
    </row>
    <row r="2" spans="1:26">
      <c r="A2" t="s">
        <v>97</v>
      </c>
      <c r="B2" s="63">
        <v>2012</v>
      </c>
    </row>
    <row r="3" spans="1:26">
      <c r="A3" t="s">
        <v>98</v>
      </c>
      <c r="B3" s="3" t="s">
        <v>127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>
      <c r="A7" s="7"/>
      <c r="B7" s="75" t="str">
        <f>B1</f>
        <v>Notre Dame</v>
      </c>
      <c r="C7" s="75" t="s">
        <v>62</v>
      </c>
      <c r="D7" s="66" t="s">
        <v>193</v>
      </c>
      <c r="E7" s="7"/>
      <c r="F7" s="75" t="str">
        <f>B1</f>
        <v>Notre Dame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58.945470932852636</v>
      </c>
      <c r="K8" s="4">
        <f>RANK(J8,'Universal Aggregate Worksheet'!I7:I67,0)</f>
        <v>59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  <c r="X8" s="40"/>
      <c r="Y8" s="39"/>
      <c r="Z8" s="40"/>
    </row>
    <row r="9" spans="1:26">
      <c r="A9" s="4" t="s">
        <v>65</v>
      </c>
      <c r="B9" s="4">
        <v>74</v>
      </c>
      <c r="C9" s="4">
        <v>49</v>
      </c>
      <c r="D9" s="65" t="s">
        <v>1</v>
      </c>
      <c r="E9" s="4" t="s">
        <v>77</v>
      </c>
      <c r="F9" s="77">
        <f>B32+B33+C35</f>
        <v>275</v>
      </c>
      <c r="G9" s="27"/>
      <c r="H9" s="64"/>
      <c r="I9" s="12" t="s">
        <v>154</v>
      </c>
      <c r="J9" s="9">
        <f>F12</f>
        <v>29.743127534925641</v>
      </c>
      <c r="K9" s="4">
        <f>RANK(J9,'Universal Aggregate Worksheet'!F7:F67,0)</f>
        <v>53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  <c r="X9" s="40"/>
      <c r="Y9" s="39"/>
      <c r="Z9" s="40"/>
    </row>
    <row r="10" spans="1:26">
      <c r="A10" s="4" t="s">
        <v>66</v>
      </c>
      <c r="B10" s="4">
        <v>302</v>
      </c>
      <c r="C10" s="4">
        <v>284</v>
      </c>
      <c r="D10" s="65" t="s">
        <v>2</v>
      </c>
      <c r="E10" s="4" t="s">
        <v>78</v>
      </c>
      <c r="F10" s="77">
        <f>C32+C33+B35</f>
        <v>270</v>
      </c>
      <c r="G10" s="27"/>
      <c r="H10" s="64"/>
      <c r="I10" s="12" t="s">
        <v>155</v>
      </c>
      <c r="J10" s="9">
        <f>F13</f>
        <v>29.202343397926992</v>
      </c>
      <c r="K10" s="4">
        <f>RANK(J10,'Universal Aggregate Worksheet'!G7:G67,1)</f>
        <v>5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  <c r="X10" s="40"/>
      <c r="Y10" s="39"/>
      <c r="Z10" s="40"/>
    </row>
    <row r="11" spans="1:26">
      <c r="A11" s="4" t="s">
        <v>67</v>
      </c>
      <c r="B11" s="6">
        <f>B9/B10</f>
        <v>0.24503311258278146</v>
      </c>
      <c r="C11" s="6">
        <f>C9/C10</f>
        <v>0.17253521126760563</v>
      </c>
      <c r="D11" s="65" t="s">
        <v>3</v>
      </c>
      <c r="E11" s="4" t="s">
        <v>79</v>
      </c>
      <c r="F11" s="77">
        <f>SUM(F9:F10)</f>
        <v>545</v>
      </c>
      <c r="G11" s="27"/>
      <c r="H11" s="64"/>
      <c r="I11" s="12" t="s">
        <v>203</v>
      </c>
      <c r="J11" s="9">
        <f>J9-J10</f>
        <v>0.54078413699864925</v>
      </c>
      <c r="K11" s="4">
        <f>RANK(J11,'Universal Aggregate Worksheet'!H7:H67,0)</f>
        <v>27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  <c r="X11" s="40"/>
      <c r="Y11" s="39"/>
      <c r="Z11" s="40"/>
    </row>
    <row r="12" spans="1:26">
      <c r="A12" s="4" t="s">
        <v>68</v>
      </c>
      <c r="B12" s="4">
        <v>173</v>
      </c>
      <c r="C12" s="4">
        <v>148</v>
      </c>
      <c r="D12" s="65" t="s">
        <v>4</v>
      </c>
      <c r="E12" s="4" t="s">
        <v>80</v>
      </c>
      <c r="F12" s="78">
        <f>F9/(B44/60)</f>
        <v>29.743127534925641</v>
      </c>
      <c r="G12" s="28"/>
      <c r="H12" s="64"/>
      <c r="I12" s="4" t="s">
        <v>128</v>
      </c>
      <c r="J12" s="10">
        <f>F24</f>
        <v>28.086372180722908</v>
      </c>
      <c r="K12" s="4">
        <f>RANK(J12,'Universal Aggregate Worksheet'!AB7:AB67,0)</f>
        <v>38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  <c r="X12" s="40"/>
      <c r="Y12" s="39"/>
      <c r="Z12" s="40"/>
    </row>
    <row r="13" spans="1:26">
      <c r="A13" s="4" t="s">
        <v>69</v>
      </c>
      <c r="B13" s="6">
        <f>B12/B10</f>
        <v>0.57284768211920534</v>
      </c>
      <c r="C13" s="6">
        <f>C12/C10</f>
        <v>0.52112676056338025</v>
      </c>
      <c r="D13" s="65" t="s">
        <v>5</v>
      </c>
      <c r="E13" s="4" t="s">
        <v>81</v>
      </c>
      <c r="F13" s="78">
        <f>F10/(B44/60)</f>
        <v>29.202343397926992</v>
      </c>
      <c r="G13" s="28"/>
      <c r="H13" s="64"/>
      <c r="I13" s="4" t="s">
        <v>131</v>
      </c>
      <c r="J13" s="10">
        <f>F25</f>
        <v>18.228436215730557</v>
      </c>
      <c r="K13" s="4">
        <f>RANK(J13,'Universal Aggregate Worksheet'!AD7:AD67,1)</f>
        <v>1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  <c r="X13" s="40"/>
      <c r="Y13" s="39"/>
      <c r="Z13" s="40"/>
    </row>
    <row r="14" spans="1:26">
      <c r="A14" s="4" t="s">
        <v>73</v>
      </c>
      <c r="B14" s="6">
        <f>B9/B12</f>
        <v>0.4277456647398844</v>
      </c>
      <c r="C14" s="6">
        <f>C9/C12</f>
        <v>0.33108108108108109</v>
      </c>
      <c r="D14" s="65" t="s">
        <v>6</v>
      </c>
      <c r="E14" s="4" t="s">
        <v>82</v>
      </c>
      <c r="F14" s="78">
        <f>F11/(B44/60)</f>
        <v>58.945470932852636</v>
      </c>
      <c r="G14" s="28"/>
      <c r="H14" s="64"/>
      <c r="I14" s="4" t="s">
        <v>133</v>
      </c>
      <c r="J14" s="10">
        <f>F26</f>
        <v>9.8579359649923504</v>
      </c>
      <c r="K14" s="4">
        <f>RANK(J14,'Universal Aggregate Worksheet'!AF7:AF67,0)</f>
        <v>8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  <c r="X14" s="40"/>
      <c r="Y14" s="39"/>
      <c r="Z14" s="40"/>
    </row>
    <row r="15" spans="1:26">
      <c r="A15" s="4" t="s">
        <v>70</v>
      </c>
      <c r="B15" s="4">
        <v>32</v>
      </c>
      <c r="C15" s="4">
        <v>30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1.0981818181818181</v>
      </c>
      <c r="K15" s="4">
        <f>RANK(J15,'Universal Aggregate Worksheet'!O7:O67,0)</f>
        <v>14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  <c r="X15" s="40"/>
      <c r="Y15" s="39"/>
      <c r="Z15" s="40"/>
    </row>
    <row r="16" spans="1:26">
      <c r="A16" s="4" t="s">
        <v>74</v>
      </c>
      <c r="B16" s="6">
        <f>B15/B9</f>
        <v>0.43243243243243246</v>
      </c>
      <c r="C16" s="6">
        <f>C15/C9</f>
        <v>0.61224489795918369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1.0518518518518518</v>
      </c>
      <c r="K16" s="4">
        <f>RANK(J16,'Universal Aggregate Worksheet'!T7:T67,1)</f>
        <v>41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  <c r="X16" s="40"/>
      <c r="Y16" s="39"/>
      <c r="Z16" s="40"/>
    </row>
    <row r="17" spans="1:26">
      <c r="A17" s="4" t="s">
        <v>337</v>
      </c>
      <c r="B17" s="8">
        <f>B9-B15</f>
        <v>42</v>
      </c>
      <c r="C17" s="8">
        <f>C9-C15</f>
        <v>19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0.24779801324503309</v>
      </c>
      <c r="K17" s="4">
        <f>RANK(J17,'Universal Aggregate Worksheet'!R7:R67,0)</f>
        <v>58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  <c r="X17" s="40"/>
      <c r="Y17" s="39"/>
      <c r="Z17" s="40"/>
    </row>
    <row r="18" spans="1:26">
      <c r="A18" s="7"/>
      <c r="B18" s="7"/>
      <c r="C18" s="7"/>
      <c r="D18" s="65" t="s">
        <v>10</v>
      </c>
      <c r="E18" s="4" t="s">
        <v>113</v>
      </c>
      <c r="F18" s="10">
        <f>(B9/F9)*100</f>
        <v>26.90909090909091</v>
      </c>
      <c r="G18" s="29"/>
      <c r="H18" s="64"/>
      <c r="I18" s="4" t="s">
        <v>166</v>
      </c>
      <c r="J18" s="6">
        <f>F36</f>
        <v>0.17371126760563382</v>
      </c>
      <c r="K18" s="4">
        <f>RANK(J18,'Universal Aggregate Worksheet'!W7:W67,1)</f>
        <v>1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  <c r="X18" s="40"/>
      <c r="Y18" s="39"/>
      <c r="Z18" s="40"/>
    </row>
    <row r="19" spans="1:26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18.148148148148149</v>
      </c>
      <c r="G19" s="29"/>
      <c r="H19" s="64"/>
      <c r="I19" s="4" t="s">
        <v>176</v>
      </c>
      <c r="J19" s="10">
        <f>F48</f>
        <v>0.11636363636363636</v>
      </c>
      <c r="K19" s="4">
        <f>RANK(J19,'Universal Aggregate Worksheet'!Y7:Y67,0)</f>
        <v>59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  <c r="X19" s="40"/>
      <c r="Y19" s="39"/>
      <c r="Z19" s="40"/>
    </row>
    <row r="20" spans="1:26">
      <c r="A20" s="4" t="s">
        <v>90</v>
      </c>
      <c r="B20" s="4">
        <v>18</v>
      </c>
      <c r="C20" s="4">
        <v>22</v>
      </c>
      <c r="D20" s="65" t="s">
        <v>12</v>
      </c>
      <c r="E20" s="4" t="s">
        <v>115</v>
      </c>
      <c r="F20" s="10">
        <f>F18-F19</f>
        <v>8.7609427609427613</v>
      </c>
      <c r="G20" s="29"/>
      <c r="H20" s="64"/>
      <c r="I20" s="4" t="s">
        <v>177</v>
      </c>
      <c r="J20" s="10">
        <f>F49</f>
        <v>0.1111111111111111</v>
      </c>
      <c r="K20" s="4">
        <f>RANK(J20,'Universal Aggregate Worksheet'!Z7:Z67,1)</f>
        <v>3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  <c r="X20" s="40"/>
      <c r="Y20" s="39"/>
      <c r="Z20" s="40"/>
    </row>
    <row r="21" spans="1:26">
      <c r="A21" s="4" t="s">
        <v>91</v>
      </c>
      <c r="B21" s="4">
        <v>5</v>
      </c>
      <c r="C21" s="4">
        <v>2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0.44936708860759494</v>
      </c>
      <c r="K21" s="4">
        <f>RANK(J21,'Universal Aggregate Worksheet'!J7:J67,0)</f>
        <v>46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  <c r="X21" s="40"/>
      <c r="Y21" s="39"/>
      <c r="Z21" s="40"/>
    </row>
    <row r="22" spans="1:26">
      <c r="A22" s="12" t="s">
        <v>138</v>
      </c>
      <c r="B22" s="23">
        <f>B21/B20</f>
        <v>0.27777777777777779</v>
      </c>
      <c r="C22" s="23">
        <f>C21/C20</f>
        <v>9.0909090909090912E-2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0.89444444444444449</v>
      </c>
      <c r="K22" s="4">
        <f>RANK(J22,'Universal Aggregate Worksheet'!K7:K67,0)</f>
        <v>8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  <c r="X22" s="40"/>
      <c r="Y22" s="39"/>
      <c r="Z22" s="40"/>
    </row>
    <row r="23" spans="1:26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0.85365853658536583</v>
      </c>
      <c r="K23" s="4">
        <f>RANK(J23,'Universal Aggregate Worksheet'!L7:L67,1)</f>
        <v>44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  <c r="X23" s="40"/>
      <c r="Y23" s="39"/>
      <c r="Z23" s="40"/>
    </row>
    <row r="24" spans="1:26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28.086372180722908</v>
      </c>
      <c r="G24" s="7"/>
      <c r="H24" s="64"/>
      <c r="I24" s="4" t="s">
        <v>198</v>
      </c>
      <c r="J24" s="6">
        <f>B22</f>
        <v>0.27777777777777779</v>
      </c>
      <c r="K24" s="4">
        <f>RANK(J24,'Universal Aggregate Worksheet'!AG7:AG67,0)</f>
        <v>47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  <c r="X24" s="40"/>
      <c r="Y24" s="39"/>
      <c r="Z24" s="40"/>
    </row>
    <row r="25" spans="1:26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18.228436215730557</v>
      </c>
      <c r="G25" s="7"/>
      <c r="H25" s="64"/>
      <c r="I25" s="12" t="s">
        <v>199</v>
      </c>
      <c r="J25" s="6">
        <f>C22</f>
        <v>9.0909090909090912E-2</v>
      </c>
      <c r="K25" s="4">
        <f>RANK(J25,'Universal Aggregate Worksheet'!AH7:AH67,1)</f>
        <v>1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  <c r="X25" s="40"/>
      <c r="Y25" s="39"/>
      <c r="Z25" s="40"/>
    </row>
    <row r="26" spans="1:26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9.8579359649923504</v>
      </c>
      <c r="G26" s="7"/>
      <c r="H26" s="64"/>
      <c r="I26" s="12" t="s">
        <v>212</v>
      </c>
      <c r="J26" s="10">
        <f>F41</f>
        <v>5.9602649006622516E-2</v>
      </c>
      <c r="K26" s="4">
        <f>RANK(J26,'Universal Aggregate Worksheet'!AM7:AM67,0)</f>
        <v>60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  <c r="X26" s="40"/>
      <c r="Y26" s="39"/>
      <c r="Z26" s="40"/>
    </row>
    <row r="27" spans="1:26">
      <c r="A27" s="4" t="s">
        <v>338</v>
      </c>
      <c r="B27" s="4">
        <v>231</v>
      </c>
      <c r="C27" s="4">
        <v>228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7.746478873239436E-2</v>
      </c>
      <c r="K27" s="4">
        <f>RANK(J27,'Universal Aggregate Worksheet'!AN7:AN67,1)</f>
        <v>11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  <c r="X27" s="40"/>
      <c r="Y27" s="39"/>
      <c r="Z27" s="40"/>
    </row>
    <row r="28" spans="1:26">
      <c r="A28" s="4" t="s">
        <v>339</v>
      </c>
      <c r="B28" s="12">
        <v>119</v>
      </c>
      <c r="C28" s="12">
        <v>141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6.545454545454546E-2</v>
      </c>
      <c r="K28" s="4">
        <f>RANK(J28,'Universal Aggregate Worksheet'!AI7:AI67,0)</f>
        <v>60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  <c r="X28" s="40"/>
      <c r="Y28" s="39"/>
      <c r="Z28" s="40"/>
    </row>
    <row r="29" spans="1:26">
      <c r="A29" s="12" t="s">
        <v>340</v>
      </c>
      <c r="B29" s="12">
        <v>53</v>
      </c>
      <c r="C29" s="12">
        <v>45</v>
      </c>
      <c r="D29" s="65" t="s">
        <v>21</v>
      </c>
      <c r="E29" s="4" t="s">
        <v>141</v>
      </c>
      <c r="F29" s="10">
        <f>B10/F9</f>
        <v>1.0981818181818181</v>
      </c>
      <c r="G29" s="29"/>
      <c r="H29" s="64"/>
      <c r="I29" s="12" t="s">
        <v>215</v>
      </c>
      <c r="J29" s="80">
        <f>G44</f>
        <v>8.1481481481481488E-2</v>
      </c>
      <c r="K29" s="4">
        <f>RANK(J29,'Universal Aggregate Worksheet'!AJ7:AJ67,1)</f>
        <v>12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  <c r="X29" s="40"/>
      <c r="Y29" s="39"/>
      <c r="Z29" s="40"/>
    </row>
    <row r="30" spans="1:26">
      <c r="A30" s="7"/>
      <c r="B30" s="7"/>
      <c r="C30" s="7"/>
      <c r="D30" s="65" t="s">
        <v>22</v>
      </c>
      <c r="E30" s="12" t="s">
        <v>142</v>
      </c>
      <c r="F30" s="10">
        <f>C10/F10</f>
        <v>1.0518518518518518</v>
      </c>
      <c r="G30" s="7"/>
      <c r="H30" s="64"/>
      <c r="I30" s="12" t="s">
        <v>216</v>
      </c>
      <c r="J30" s="80">
        <f>F45</f>
        <v>6.7567567567567571E-2</v>
      </c>
      <c r="K30" s="4">
        <f>RANK(J30,'Universal Aggregate Worksheet'!AK7:AK67,0)</f>
        <v>57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  <c r="X30" s="40"/>
      <c r="Y30" s="39"/>
      <c r="Z30" s="40"/>
    </row>
    <row r="31" spans="1:26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4.6329966329966332E-2</v>
      </c>
      <c r="G31" s="29"/>
      <c r="H31" s="64"/>
      <c r="I31" s="12" t="s">
        <v>217</v>
      </c>
      <c r="J31" s="80">
        <f>G45</f>
        <v>4.0816326530612242E-2</v>
      </c>
      <c r="K31" s="4">
        <f>RANK(J31,'Universal Aggregate Worksheet'!AL7:AL67,1)</f>
        <v>1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  <c r="X31" s="40"/>
      <c r="Y31" s="39"/>
      <c r="Z31" s="40"/>
    </row>
    <row r="32" spans="1:26">
      <c r="A32" s="12" t="s">
        <v>342</v>
      </c>
      <c r="B32" s="94">
        <v>71</v>
      </c>
      <c r="C32" s="94">
        <v>87</v>
      </c>
      <c r="D32" s="65" t="s">
        <v>24</v>
      </c>
      <c r="E32" s="4" t="s">
        <v>143</v>
      </c>
      <c r="F32" s="10">
        <f>B12/F9</f>
        <v>0.62909090909090915</v>
      </c>
      <c r="G32" s="29"/>
      <c r="H32" s="64"/>
      <c r="I32" s="12" t="s">
        <v>219</v>
      </c>
      <c r="J32" s="10">
        <f>F52</f>
        <v>4.0366972477064222E-2</v>
      </c>
      <c r="K32" s="4">
        <f>RANK(J32,'Universal Aggregate Worksheet'!AO7:AO67,1)</f>
        <v>10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  <c r="X32" s="40"/>
      <c r="Y32" s="39"/>
      <c r="Z32" s="40"/>
    </row>
    <row r="33" spans="1:26">
      <c r="A33" s="12" t="s">
        <v>343</v>
      </c>
      <c r="B33" s="12">
        <v>180</v>
      </c>
      <c r="C33" s="12">
        <v>164</v>
      </c>
      <c r="D33" s="65" t="s">
        <v>25</v>
      </c>
      <c r="E33" s="12" t="s">
        <v>144</v>
      </c>
      <c r="F33" s="10">
        <f>C12/F10</f>
        <v>0.54814814814814816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3.3027522935779818E-2</v>
      </c>
      <c r="K33" s="4">
        <f>RANK(J33,'Universal Aggregate Worksheet'!AP7:AP67,0)</f>
        <v>61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  <c r="X33" s="40"/>
      <c r="Y33" s="39"/>
      <c r="Z33" s="40"/>
    </row>
    <row r="34" spans="1:26">
      <c r="A34" s="12" t="s">
        <v>71</v>
      </c>
      <c r="B34" s="94">
        <v>161</v>
      </c>
      <c r="C34" s="94">
        <v>140</v>
      </c>
      <c r="D34" s="65" t="s">
        <v>26</v>
      </c>
      <c r="E34" s="12" t="s">
        <v>87</v>
      </c>
      <c r="F34" s="13">
        <f>F32-F33</f>
        <v>8.0942760942760983E-2</v>
      </c>
      <c r="G34" s="29"/>
      <c r="H34" s="64"/>
      <c r="I34" s="12" t="s">
        <v>220</v>
      </c>
      <c r="J34" s="80">
        <f>F53</f>
        <v>0.36666666666666664</v>
      </c>
      <c r="K34" s="4">
        <f>RANK(J34,'Universal Aggregate Worksheet'!AQ7:AQ67,0)</f>
        <v>10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  <c r="X34" s="40"/>
      <c r="Y34" s="39"/>
      <c r="Z34" s="40"/>
    </row>
    <row r="35" spans="1:26">
      <c r="A35" s="12" t="s">
        <v>72</v>
      </c>
      <c r="B35" s="94">
        <f>B33-B34</f>
        <v>19</v>
      </c>
      <c r="C35" s="94">
        <f>C33-C34</f>
        <v>24</v>
      </c>
      <c r="D35" s="65" t="s">
        <v>27</v>
      </c>
      <c r="E35" s="12" t="s">
        <v>145</v>
      </c>
      <c r="F35" s="6">
        <f>((0.167*B21)+(B9)+(0.83*B23))/B10</f>
        <v>0.24779801324503309</v>
      </c>
      <c r="G35" s="30"/>
      <c r="H35" s="64"/>
      <c r="I35" s="12" t="s">
        <v>221</v>
      </c>
      <c r="J35" s="80">
        <f>G53</f>
        <v>0.36</v>
      </c>
      <c r="K35" s="4">
        <f>RANK(J35,'Universal Aggregate Worksheet'!AR7:AR67,1)</f>
        <v>54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  <c r="X35" s="40"/>
      <c r="Y35" s="39"/>
      <c r="Z35" s="40"/>
    </row>
    <row r="36" spans="1:26">
      <c r="A36" s="91" t="s">
        <v>75</v>
      </c>
      <c r="B36" s="6">
        <f>B34/(B34+B35)</f>
        <v>0.89444444444444449</v>
      </c>
      <c r="C36" s="6">
        <f>C34/(C34+C35)</f>
        <v>0.85365853658536583</v>
      </c>
      <c r="D36" s="65" t="s">
        <v>28</v>
      </c>
      <c r="E36" s="12" t="s">
        <v>146</v>
      </c>
      <c r="F36" s="6">
        <f>((0.167*C21)+(C9)+(0.83*C23))/C10</f>
        <v>0.17371126760563382</v>
      </c>
      <c r="G36" s="7"/>
      <c r="H36" s="64"/>
      <c r="I36" s="12" t="s">
        <v>352</v>
      </c>
      <c r="J36" s="80">
        <f>F54</f>
        <v>0.1962962962962963</v>
      </c>
      <c r="K36" s="4">
        <f>RANK(J36,'Universal Aggregate Worksheet'!N7:N67,1)</f>
        <v>20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  <c r="X36" s="40"/>
      <c r="Y36" s="39"/>
      <c r="Z36" s="40"/>
    </row>
    <row r="37" spans="1:26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0.43257225433526009</v>
      </c>
      <c r="G37" s="30"/>
      <c r="H37" s="64"/>
      <c r="I37" s="12" t="s">
        <v>353</v>
      </c>
      <c r="J37" s="80">
        <f>F55</f>
        <v>0.43272727272727274</v>
      </c>
      <c r="K37" s="4">
        <f>RANK(J37,'Universal Aggregate Worksheet'!M7:M67,1)</f>
        <v>13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  <c r="X37" s="40"/>
      <c r="Y37" s="39"/>
      <c r="Z37" s="40"/>
    </row>
    <row r="38" spans="1:26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0.33333783783783788</v>
      </c>
      <c r="G38" s="30"/>
      <c r="H38" s="64"/>
      <c r="I38" s="12" t="s">
        <v>200</v>
      </c>
      <c r="J38" s="10">
        <f>B71</f>
        <v>29.220255040814852</v>
      </c>
      <c r="K38" s="4">
        <f>RANK(J38,'Universal Aggregate Worksheet'!AS7:AS67,0)</f>
        <v>39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  <c r="X38" s="40"/>
      <c r="Y38" s="39"/>
      <c r="Z38" s="40"/>
    </row>
    <row r="39" spans="1:26">
      <c r="A39" s="12" t="s">
        <v>344</v>
      </c>
      <c r="B39" s="12">
        <v>22</v>
      </c>
      <c r="C39" s="12">
        <v>18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28.195660721012096</v>
      </c>
      <c r="K39" s="4">
        <f>RANK(J39,'Universal Aggregate Worksheet'!AT7:AT67,1)</f>
        <v>10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  <c r="X39" s="40"/>
      <c r="Y39" s="39"/>
      <c r="Z39" s="40"/>
    </row>
    <row r="40" spans="1:26">
      <c r="A40" s="91" t="s">
        <v>345</v>
      </c>
      <c r="B40" s="4">
        <v>17</v>
      </c>
      <c r="C40" s="4">
        <v>13.5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1.0245943198027554</v>
      </c>
      <c r="K40" s="4">
        <f>RANK(J40,'Universal Aggregate Worksheet'!AU7:AU67,0)</f>
        <v>21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  <c r="X40" s="40"/>
      <c r="Y40" s="39"/>
      <c r="Z40" s="40"/>
    </row>
    <row r="41" spans="1:26">
      <c r="A41" s="7"/>
      <c r="B41" s="7"/>
      <c r="C41" s="7"/>
      <c r="D41" s="65" t="s">
        <v>188</v>
      </c>
      <c r="E41" s="12" t="s">
        <v>94</v>
      </c>
      <c r="F41" s="13">
        <f>B20/B10</f>
        <v>5.9602649006622516E-2</v>
      </c>
      <c r="G41" s="13">
        <f>C20/C10</f>
        <v>7.746478873239436E-2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  <c r="X41" s="40"/>
      <c r="Y41" s="39"/>
      <c r="Z41" s="40"/>
    </row>
    <row r="42" spans="1:26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7.746478873239436E-2</v>
      </c>
      <c r="G42" s="10">
        <f>B20/B10</f>
        <v>5.9602649006622516E-2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  <c r="X42" s="40"/>
      <c r="Y42" s="39"/>
      <c r="Z42" s="40"/>
    </row>
    <row r="43" spans="1:26">
      <c r="A43" s="4" t="s">
        <v>347</v>
      </c>
      <c r="B43" s="4">
        <v>9</v>
      </c>
      <c r="C43" s="4">
        <v>9</v>
      </c>
      <c r="D43" s="65" t="s">
        <v>190</v>
      </c>
      <c r="E43" s="12" t="s">
        <v>208</v>
      </c>
      <c r="F43" s="10">
        <f>F41-F42</f>
        <v>-1.7862139725771845E-2</v>
      </c>
      <c r="G43" s="10">
        <f>G41-G42</f>
        <v>1.7862139725771845E-2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  <c r="X43" s="40"/>
      <c r="Y43" s="39"/>
      <c r="Z43" s="40"/>
    </row>
    <row r="44" spans="1:26">
      <c r="A44" s="4" t="s">
        <v>348</v>
      </c>
      <c r="B44" s="4">
        <v>554.75</v>
      </c>
      <c r="C44" s="4">
        <v>554.75</v>
      </c>
      <c r="D44" s="65" t="s">
        <v>34</v>
      </c>
      <c r="E44" s="12" t="s">
        <v>209</v>
      </c>
      <c r="F44" s="79">
        <f>B20/F9</f>
        <v>6.545454545454546E-2</v>
      </c>
      <c r="G44" s="79">
        <f>C20/F10</f>
        <v>8.1481481481481488E-2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40"/>
      <c r="X44" s="40"/>
      <c r="Y44" s="39"/>
      <c r="Z44" s="22"/>
    </row>
    <row r="45" spans="1:26" ht="15.75" thickBot="1">
      <c r="D45" s="65" t="s">
        <v>35</v>
      </c>
      <c r="E45" s="4" t="s">
        <v>210</v>
      </c>
      <c r="F45" s="79">
        <f>B21/B9</f>
        <v>6.7567567567567571E-2</v>
      </c>
      <c r="G45" s="79">
        <f>C21/C9</f>
        <v>4.0816326530612242E-2</v>
      </c>
      <c r="H45" s="64"/>
      <c r="M45" s="65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40"/>
      <c r="X45" s="40"/>
      <c r="Y45" s="39"/>
      <c r="Z45" s="22"/>
    </row>
    <row r="46" spans="1:26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22"/>
      <c r="O46" s="22"/>
      <c r="P46" s="22"/>
      <c r="Q46" s="22"/>
      <c r="R46" s="22"/>
      <c r="S46" s="22"/>
      <c r="T46" s="22"/>
      <c r="U46" s="22"/>
      <c r="V46" s="22"/>
      <c r="W46" s="40"/>
      <c r="X46" s="40"/>
      <c r="Y46" s="39"/>
      <c r="Z46" s="22"/>
    </row>
    <row r="47" spans="1:26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22"/>
      <c r="O47" s="22"/>
      <c r="P47" s="22"/>
      <c r="Q47" s="22"/>
      <c r="R47" s="22"/>
      <c r="S47" s="22"/>
      <c r="T47" s="22"/>
      <c r="U47" s="22"/>
      <c r="V47" s="22"/>
      <c r="W47" s="40"/>
      <c r="X47" s="40"/>
      <c r="Y47" s="39"/>
      <c r="Z47" s="22"/>
    </row>
    <row r="48" spans="1:26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0.11636363636363636</v>
      </c>
      <c r="G48" s="32"/>
      <c r="H48" s="64"/>
      <c r="M48" s="65" t="s">
        <v>39</v>
      </c>
      <c r="N48" s="22"/>
      <c r="O48" s="22"/>
      <c r="P48" s="22"/>
      <c r="Q48" s="22"/>
      <c r="R48" s="22"/>
      <c r="S48" s="22"/>
      <c r="T48" s="22"/>
      <c r="U48" s="22"/>
      <c r="V48" s="22"/>
      <c r="W48" s="40"/>
      <c r="X48" s="40"/>
      <c r="Y48" s="39"/>
      <c r="Z48" s="22"/>
    </row>
    <row r="49" spans="1:13">
      <c r="A49" s="4" t="s">
        <v>16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34.31818181818182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28.50356294536817</v>
      </c>
      <c r="D49" s="65" t="s">
        <v>38</v>
      </c>
      <c r="E49" s="4" t="s">
        <v>152</v>
      </c>
      <c r="F49" s="10">
        <f>C15/F10</f>
        <v>0.1111111111111111</v>
      </c>
      <c r="G49" s="29"/>
      <c r="H49" s="64"/>
      <c r="M49" s="65" t="s">
        <v>38</v>
      </c>
    </row>
    <row r="50" spans="1:13">
      <c r="A50" s="4" t="s">
        <v>39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26.239067055393583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25.722543352601157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15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30.030959752321984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28.617363344051448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22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30.792682926829269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27.586206896551722</v>
      </c>
      <c r="D52" s="65" t="s">
        <v>43</v>
      </c>
      <c r="E52" s="4" t="s">
        <v>85</v>
      </c>
      <c r="F52" s="10">
        <f>B39/F11</f>
        <v>4.0366972477064222E-2</v>
      </c>
      <c r="G52" s="10">
        <f>C39/F11</f>
        <v>3.3027522935779818E-2</v>
      </c>
      <c r="H52" s="64"/>
      <c r="M52" s="65" t="s">
        <v>42</v>
      </c>
    </row>
    <row r="53" spans="1:13">
      <c r="A53" s="4" t="s">
        <v>13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35.977337110481585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26.229508196721312</v>
      </c>
      <c r="D53" s="65" t="s">
        <v>44</v>
      </c>
      <c r="E53" s="12" t="s">
        <v>211</v>
      </c>
      <c r="F53" s="79">
        <f>(C12-C9)/F10</f>
        <v>0.36666666666666664</v>
      </c>
      <c r="G53" s="79">
        <f>(B12-B9)/F9</f>
        <v>0.36</v>
      </c>
      <c r="H53" s="64"/>
      <c r="M53" s="65" t="s">
        <v>43</v>
      </c>
    </row>
    <row r="54" spans="1:13">
      <c r="A54" s="4" t="s">
        <v>37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25.966850828729282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23.013698630136986</v>
      </c>
      <c r="D54" s="65" t="s">
        <v>45</v>
      </c>
      <c r="E54" s="12" t="s">
        <v>350</v>
      </c>
      <c r="F54" s="79">
        <f>B29/F10</f>
        <v>0.1962962962962963</v>
      </c>
      <c r="G54" s="79">
        <f>C29/F9</f>
        <v>0.16363636363636364</v>
      </c>
      <c r="H54" s="64"/>
      <c r="M54" s="65" t="s">
        <v>44</v>
      </c>
    </row>
    <row r="55" spans="1:13">
      <c r="A55" s="4" t="s">
        <v>45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26.702997275204361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33.521126760563376</v>
      </c>
      <c r="D55" s="65" t="s">
        <v>46</v>
      </c>
      <c r="E55" s="12" t="s">
        <v>351</v>
      </c>
      <c r="F55" s="79">
        <f>B28/F9</f>
        <v>0.43272727272727274</v>
      </c>
      <c r="G55" s="79">
        <f>C28/F10</f>
        <v>0.52222222222222225</v>
      </c>
      <c r="H55" s="64"/>
      <c r="M55" s="65" t="s">
        <v>45</v>
      </c>
    </row>
    <row r="56" spans="1:13">
      <c r="A56" s="4" t="s">
        <v>192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29.464285714285715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30.630630630630627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42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23.48993288590604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29.936305732484076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193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0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0</v>
      </c>
      <c r="D58" s="65" t="s">
        <v>191</v>
      </c>
      <c r="E58" s="12" t="s">
        <v>100</v>
      </c>
      <c r="F58" s="10">
        <f>B71</f>
        <v>29.220255040814852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28.195660721012096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1.0245943198027554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29.220255040814852</v>
      </c>
      <c r="C71" s="34">
        <f>AVERAGEIF(C49:C67,"&gt;0")</f>
        <v>28.195660721012096</v>
      </c>
      <c r="H71" s="64"/>
    </row>
  </sheetData>
  <sortState ref="N8:Z43">
    <sortCondition ref="N8:N43"/>
  </sortState>
  <mergeCells count="4">
    <mergeCell ref="A46:C46"/>
    <mergeCell ref="A5:C5"/>
    <mergeCell ref="E5:G5"/>
    <mergeCell ref="I5:L5"/>
  </mergeCells>
  <conditionalFormatting sqref="J33">
    <cfRule type="colorScale" priority="5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5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37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104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Ohio State</v>
      </c>
      <c r="C7" s="75" t="s">
        <v>62</v>
      </c>
      <c r="D7" s="66" t="s">
        <v>193</v>
      </c>
      <c r="E7" s="7"/>
      <c r="F7" s="75" t="str">
        <f>B1</f>
        <v>Ohio State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65.742275810097965</v>
      </c>
      <c r="K8" s="4">
        <f>RANK(J8,'Universal Aggregate Worksheet'!I7:I67,0)</f>
        <v>37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94</v>
      </c>
      <c r="C9" s="4">
        <v>84</v>
      </c>
      <c r="D9" s="65" t="s">
        <v>1</v>
      </c>
      <c r="E9" s="4" t="s">
        <v>77</v>
      </c>
      <c r="F9" s="77">
        <f>B32+B33+C35</f>
        <v>362</v>
      </c>
      <c r="G9" s="27"/>
      <c r="H9" s="64"/>
      <c r="I9" s="12" t="s">
        <v>154</v>
      </c>
      <c r="J9" s="9">
        <f>F12</f>
        <v>32.73549359457423</v>
      </c>
      <c r="K9" s="4">
        <f>RANK(J9,'Universal Aggregate Worksheet'!F7:F67,0)</f>
        <v>38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385</v>
      </c>
      <c r="C10" s="4">
        <v>312</v>
      </c>
      <c r="D10" s="65" t="s">
        <v>2</v>
      </c>
      <c r="E10" s="4" t="s">
        <v>78</v>
      </c>
      <c r="F10" s="77">
        <f>C32+C33+B35</f>
        <v>365</v>
      </c>
      <c r="G10" s="27"/>
      <c r="H10" s="64"/>
      <c r="I10" s="12" t="s">
        <v>155</v>
      </c>
      <c r="J10" s="9">
        <f>F13</f>
        <v>33.006782215523735</v>
      </c>
      <c r="K10" s="4">
        <f>RANK(J10,'Universal Aggregate Worksheet'!G7:G67,1)</f>
        <v>32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0.24415584415584415</v>
      </c>
      <c r="C11" s="6">
        <f>C9/C10</f>
        <v>0.26923076923076922</v>
      </c>
      <c r="D11" s="65" t="s">
        <v>3</v>
      </c>
      <c r="E11" s="4" t="s">
        <v>79</v>
      </c>
      <c r="F11" s="77">
        <f>SUM(F9:F10)</f>
        <v>727</v>
      </c>
      <c r="G11" s="27"/>
      <c r="H11" s="64"/>
      <c r="I11" s="12" t="s">
        <v>203</v>
      </c>
      <c r="J11" s="9">
        <f>J9-J10</f>
        <v>-0.27128862094950534</v>
      </c>
      <c r="K11" s="4">
        <f>RANK(J11,'Universal Aggregate Worksheet'!H7:H67,0)</f>
        <v>36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223</v>
      </c>
      <c r="C12" s="4">
        <v>189</v>
      </c>
      <c r="D12" s="65" t="s">
        <v>4</v>
      </c>
      <c r="E12" s="4" t="s">
        <v>80</v>
      </c>
      <c r="F12" s="78">
        <f>F9/(B44/60)</f>
        <v>32.73549359457423</v>
      </c>
      <c r="G12" s="28"/>
      <c r="H12" s="64"/>
      <c r="I12" s="4" t="s">
        <v>128</v>
      </c>
      <c r="J12" s="10">
        <f>F24</f>
        <v>27.595355080717873</v>
      </c>
      <c r="K12" s="4">
        <f>RANK(J12,'Universal Aggregate Worksheet'!AB7:AB67,0)</f>
        <v>43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0.57922077922077919</v>
      </c>
      <c r="C13" s="6">
        <f>C12/C10</f>
        <v>0.60576923076923073</v>
      </c>
      <c r="D13" s="65" t="s">
        <v>5</v>
      </c>
      <c r="E13" s="4" t="s">
        <v>81</v>
      </c>
      <c r="F13" s="78">
        <f>F10/(B44/60)</f>
        <v>33.006782215523735</v>
      </c>
      <c r="G13" s="28"/>
      <c r="H13" s="64"/>
      <c r="I13" s="4" t="s">
        <v>131</v>
      </c>
      <c r="J13" s="10">
        <f>F25</f>
        <v>22.408937897007913</v>
      </c>
      <c r="K13" s="4">
        <f>RANK(J13,'Universal Aggregate Worksheet'!AD7:AD67,1)</f>
        <v>6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0.42152466367713004</v>
      </c>
      <c r="C14" s="6">
        <f>C9/C12</f>
        <v>0.44444444444444442</v>
      </c>
      <c r="D14" s="65" t="s">
        <v>6</v>
      </c>
      <c r="E14" s="4" t="s">
        <v>82</v>
      </c>
      <c r="F14" s="78">
        <f>F11/(B44/60)</f>
        <v>65.742275810097965</v>
      </c>
      <c r="G14" s="28"/>
      <c r="H14" s="64"/>
      <c r="I14" s="4" t="s">
        <v>133</v>
      </c>
      <c r="J14" s="10">
        <f>F26</f>
        <v>5.1864171837099597</v>
      </c>
      <c r="K14" s="4">
        <f>RANK(J14,'Universal Aggregate Worksheet'!AF7:AF67,0)</f>
        <v>16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61</v>
      </c>
      <c r="C15" s="4">
        <v>47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1.0635359116022098</v>
      </c>
      <c r="K15" s="4">
        <f>RANK(J15,'Universal Aggregate Worksheet'!O7:O67,0)</f>
        <v>20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0.64893617021276595</v>
      </c>
      <c r="C16" s="6">
        <f>C15/C9</f>
        <v>0.55952380952380953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0.85479452054794525</v>
      </c>
      <c r="K16" s="4">
        <f>RANK(J16,'Universal Aggregate Worksheet'!T7:T67,1)</f>
        <v>2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33</v>
      </c>
      <c r="C17" s="8">
        <f>C9-C15</f>
        <v>37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0.24892727272727275</v>
      </c>
      <c r="K17" s="4">
        <f>RANK(J17,'Universal Aggregate Worksheet'!R7:R67,0)</f>
        <v>57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25.966850828729282</v>
      </c>
      <c r="G18" s="29"/>
      <c r="H18" s="64"/>
      <c r="I18" s="4" t="s">
        <v>166</v>
      </c>
      <c r="J18" s="6">
        <f>F36</f>
        <v>0.27724358974358976</v>
      </c>
      <c r="K18" s="4">
        <f>RANK(J18,'Universal Aggregate Worksheet'!W7:W67,1)</f>
        <v>19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23.013698630136986</v>
      </c>
      <c r="G19" s="29"/>
      <c r="H19" s="64"/>
      <c r="I19" s="4" t="s">
        <v>176</v>
      </c>
      <c r="J19" s="10">
        <f>F48</f>
        <v>0.16850828729281769</v>
      </c>
      <c r="K19" s="4">
        <f>RANK(J19,'Universal Aggregate Worksheet'!Y7:Y67,0)</f>
        <v>35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36</v>
      </c>
      <c r="C20" s="4">
        <v>35</v>
      </c>
      <c r="D20" s="65" t="s">
        <v>12</v>
      </c>
      <c r="E20" s="4" t="s">
        <v>115</v>
      </c>
      <c r="F20" s="10">
        <f>F18-F19</f>
        <v>2.9531521985922957</v>
      </c>
      <c r="G20" s="29"/>
      <c r="H20" s="64"/>
      <c r="I20" s="4" t="s">
        <v>177</v>
      </c>
      <c r="J20" s="10">
        <f>F49</f>
        <v>0.12876712328767123</v>
      </c>
      <c r="K20" s="4">
        <f>RANK(J20,'Universal Aggregate Worksheet'!Z7:Z67,1)</f>
        <v>8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11</v>
      </c>
      <c r="C21" s="4">
        <v>10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0.43778801843317972</v>
      </c>
      <c r="K21" s="4">
        <f>RANK(J21,'Universal Aggregate Worksheet'!J7:J67,0)</f>
        <v>48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0.30555555555555558</v>
      </c>
      <c r="C22" s="23">
        <f>C21/C20</f>
        <v>0.2857142857142857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0.90090090090090091</v>
      </c>
      <c r="K22" s="4">
        <f>RANK(J22,'Universal Aggregate Worksheet'!K7:K67,0)</f>
        <v>4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1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0.7963800904977375</v>
      </c>
      <c r="K23" s="4">
        <f>RANK(J23,'Universal Aggregate Worksheet'!L7:L67,1)</f>
        <v>11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2.7777777777777776E-2</v>
      </c>
      <c r="D24" s="65" t="s">
        <v>16</v>
      </c>
      <c r="E24" s="12" t="s">
        <v>117</v>
      </c>
      <c r="F24" s="10">
        <f>(F18*'Efficiency Adjustment'!B66)/C71</f>
        <v>27.595355080717873</v>
      </c>
      <c r="G24" s="7"/>
      <c r="H24" s="64"/>
      <c r="I24" s="4" t="s">
        <v>198</v>
      </c>
      <c r="J24" s="6">
        <f>B22</f>
        <v>0.30555555555555558</v>
      </c>
      <c r="K24" s="4">
        <f>RANK(J24,'Universal Aggregate Worksheet'!AG7:AG67,0)</f>
        <v>44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22.408937897007913</v>
      </c>
      <c r="G25" s="7"/>
      <c r="H25" s="64"/>
      <c r="I25" s="12" t="s">
        <v>199</v>
      </c>
      <c r="J25" s="6">
        <f>C22</f>
        <v>0.2857142857142857</v>
      </c>
      <c r="K25" s="4">
        <f>RANK(J25,'Universal Aggregate Worksheet'!AH7:AH67,1)</f>
        <v>15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5.1864171837099597</v>
      </c>
      <c r="G26" s="7"/>
      <c r="H26" s="64"/>
      <c r="I26" s="12" t="s">
        <v>212</v>
      </c>
      <c r="J26" s="10">
        <f>F41</f>
        <v>9.350649350649351E-2</v>
      </c>
      <c r="K26" s="4">
        <f>RANK(J26,'Universal Aggregate Worksheet'!AM7:AM67,0)</f>
        <v>41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333</v>
      </c>
      <c r="C27" s="4">
        <v>331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0.11217948717948718</v>
      </c>
      <c r="K27" s="4">
        <f>RANK(J27,'Universal Aggregate Worksheet'!AN7:AN67,1)</f>
        <v>40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171</v>
      </c>
      <c r="C28" s="12">
        <v>191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9.9447513812154692E-2</v>
      </c>
      <c r="K28" s="4">
        <f>RANK(J28,'Universal Aggregate Worksheet'!AI7:AI67,0)</f>
        <v>37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91</v>
      </c>
      <c r="C29" s="12">
        <v>75</v>
      </c>
      <c r="D29" s="65" t="s">
        <v>21</v>
      </c>
      <c r="E29" s="4" t="s">
        <v>141</v>
      </c>
      <c r="F29" s="10">
        <f>B10/F9</f>
        <v>1.0635359116022098</v>
      </c>
      <c r="G29" s="29"/>
      <c r="H29" s="64"/>
      <c r="I29" s="12" t="s">
        <v>215</v>
      </c>
      <c r="J29" s="80">
        <f>G44</f>
        <v>9.5890410958904104E-2</v>
      </c>
      <c r="K29" s="4">
        <f>RANK(J29,'Universal Aggregate Worksheet'!AJ7:AJ67,1)</f>
        <v>20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0.85479452054794525</v>
      </c>
      <c r="G30" s="7"/>
      <c r="H30" s="64"/>
      <c r="I30" s="12" t="s">
        <v>216</v>
      </c>
      <c r="J30" s="80">
        <f>F45</f>
        <v>0.11702127659574468</v>
      </c>
      <c r="K30" s="4">
        <f>RANK(J30,'Universal Aggregate Worksheet'!AK7:AK67,0)</f>
        <v>38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0.20874139105426459</v>
      </c>
      <c r="G31" s="29"/>
      <c r="H31" s="64"/>
      <c r="I31" s="12" t="s">
        <v>217</v>
      </c>
      <c r="J31" s="80">
        <f>G45</f>
        <v>0.11904761904761904</v>
      </c>
      <c r="K31" s="4">
        <f>RANK(J31,'Universal Aggregate Worksheet'!AL7:AL67,1)</f>
        <v>31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95</v>
      </c>
      <c r="C32" s="94">
        <v>122</v>
      </c>
      <c r="D32" s="65" t="s">
        <v>24</v>
      </c>
      <c r="E32" s="4" t="s">
        <v>143</v>
      </c>
      <c r="F32" s="10">
        <f>B12/F9</f>
        <v>0.61602209944751385</v>
      </c>
      <c r="G32" s="29"/>
      <c r="H32" s="64"/>
      <c r="I32" s="12" t="s">
        <v>219</v>
      </c>
      <c r="J32" s="10">
        <f>F52</f>
        <v>5.5020632737276476E-2</v>
      </c>
      <c r="K32" s="4">
        <f>RANK(J32,'Universal Aggregate Worksheet'!AO7:AO67,1)</f>
        <v>26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222</v>
      </c>
      <c r="C33" s="12">
        <v>221</v>
      </c>
      <c r="D33" s="65" t="s">
        <v>25</v>
      </c>
      <c r="E33" s="12" t="s">
        <v>144</v>
      </c>
      <c r="F33" s="10">
        <f>C12/F10</f>
        <v>0.51780821917808217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5.364511691884457E-2</v>
      </c>
      <c r="K33" s="4">
        <f>RANK(J33,'Universal Aggregate Worksheet'!AP7:AP67,0)</f>
        <v>35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200</v>
      </c>
      <c r="C34" s="94">
        <v>176</v>
      </c>
      <c r="D34" s="65" t="s">
        <v>26</v>
      </c>
      <c r="E34" s="12" t="s">
        <v>87</v>
      </c>
      <c r="F34" s="13">
        <f>F32-F33</f>
        <v>9.8213880269431675E-2</v>
      </c>
      <c r="G34" s="29"/>
      <c r="H34" s="64"/>
      <c r="I34" s="12" t="s">
        <v>220</v>
      </c>
      <c r="J34" s="80">
        <f>F53</f>
        <v>0.28767123287671231</v>
      </c>
      <c r="K34" s="4">
        <f>RANK(J34,'Universal Aggregate Worksheet'!AQ7:AQ67,0)</f>
        <v>46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22</v>
      </c>
      <c r="C35" s="94">
        <f>C33-C34</f>
        <v>45</v>
      </c>
      <c r="D35" s="65" t="s">
        <v>27</v>
      </c>
      <c r="E35" s="12" t="s">
        <v>145</v>
      </c>
      <c r="F35" s="6">
        <f>((0.167*B21)+(B9)+(0.83*B23))/B10</f>
        <v>0.24892727272727275</v>
      </c>
      <c r="G35" s="30"/>
      <c r="H35" s="64"/>
      <c r="I35" s="12" t="s">
        <v>221</v>
      </c>
      <c r="J35" s="80">
        <f>G53</f>
        <v>0.35635359116022097</v>
      </c>
      <c r="K35" s="4">
        <f>RANK(J35,'Universal Aggregate Worksheet'!AR7:AR67,1)</f>
        <v>53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0.90090090090090091</v>
      </c>
      <c r="C36" s="6">
        <f>C34/(C34+C35)</f>
        <v>0.7963800904977375</v>
      </c>
      <c r="D36" s="65" t="s">
        <v>28</v>
      </c>
      <c r="E36" s="12" t="s">
        <v>146</v>
      </c>
      <c r="F36" s="6">
        <f>((0.167*C21)+(C9)+(0.83*C23))/C10</f>
        <v>0.27724358974358976</v>
      </c>
      <c r="G36" s="7"/>
      <c r="H36" s="64"/>
      <c r="I36" s="12" t="s">
        <v>352</v>
      </c>
      <c r="J36" s="80">
        <f>F54</f>
        <v>0.24931506849315069</v>
      </c>
      <c r="K36" s="4">
        <f>RANK(J36,'Universal Aggregate Worksheet'!N7:N67,1)</f>
        <v>47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0.42976233183856505</v>
      </c>
      <c r="G37" s="30"/>
      <c r="H37" s="64"/>
      <c r="I37" s="12" t="s">
        <v>353</v>
      </c>
      <c r="J37" s="80">
        <f>F55</f>
        <v>0.47237569060773482</v>
      </c>
      <c r="K37" s="4">
        <f>RANK(J37,'Universal Aggregate Worksheet'!M7:M67,1)</f>
        <v>30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0.45767195767195767</v>
      </c>
      <c r="G38" s="30"/>
      <c r="H38" s="64"/>
      <c r="I38" s="12" t="s">
        <v>200</v>
      </c>
      <c r="J38" s="10">
        <f>B71</f>
        <v>30.141596232276516</v>
      </c>
      <c r="K38" s="4">
        <f>RANK(J38,'Universal Aggregate Worksheet'!AS7:AS67,0)</f>
        <v>17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40</v>
      </c>
      <c r="C39" s="12">
        <v>39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27.692501827791123</v>
      </c>
      <c r="K39" s="4">
        <f>RANK(J39,'Universal Aggregate Worksheet'!AT7:AT67,1)</f>
        <v>6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34</v>
      </c>
      <c r="C40" s="4">
        <v>30.5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2.4490944044853933</v>
      </c>
      <c r="K40" s="4">
        <f>RANK(J40,'Universal Aggregate Worksheet'!AU7:AU67,0)</f>
        <v>7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9.350649350649351E-2</v>
      </c>
      <c r="G41" s="13">
        <f>C20/C10</f>
        <v>0.11217948717948718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0.11217948717948718</v>
      </c>
      <c r="G42" s="10">
        <f>B20/B10</f>
        <v>9.350649350649351E-2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-1.8672993672993674E-2</v>
      </c>
      <c r="G43" s="10">
        <f>G41-G42</f>
        <v>1.8672993672993674E-2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663.5</v>
      </c>
      <c r="C44" s="4">
        <v>663.5</v>
      </c>
      <c r="D44" s="65" t="s">
        <v>34</v>
      </c>
      <c r="E44" s="12" t="s">
        <v>209</v>
      </c>
      <c r="F44" s="79">
        <f>B20/F9</f>
        <v>9.9447513812154692E-2</v>
      </c>
      <c r="G44" s="79">
        <f>C20/F10</f>
        <v>9.5890410958904104E-2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0.11702127659574468</v>
      </c>
      <c r="G45" s="79">
        <f>C21/C9</f>
        <v>0.11904761904761904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0.16850828729281769</v>
      </c>
      <c r="G48" s="32"/>
      <c r="H48" s="64"/>
      <c r="M48" s="65" t="s">
        <v>39</v>
      </c>
    </row>
    <row r="49" spans="1:13">
      <c r="A49" s="4" t="s">
        <v>14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26.086956521739129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27.118644067796609</v>
      </c>
      <c r="D49" s="65" t="s">
        <v>38</v>
      </c>
      <c r="E49" s="4" t="s">
        <v>152</v>
      </c>
      <c r="F49" s="10">
        <f>C15/F10</f>
        <v>0.12876712328767123</v>
      </c>
      <c r="G49" s="29"/>
      <c r="H49" s="64"/>
      <c r="M49" s="65" t="s">
        <v>38</v>
      </c>
    </row>
    <row r="50" spans="1:13">
      <c r="A50" s="4" t="s">
        <v>188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17.84037558685446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37.288135593220339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13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35.977337110481585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26.229508196721312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32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39.814814814814817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22.222222222222221</v>
      </c>
      <c r="D52" s="65" t="s">
        <v>43</v>
      </c>
      <c r="E52" s="4" t="s">
        <v>85</v>
      </c>
      <c r="F52" s="10">
        <f>B39/F11</f>
        <v>5.5020632737276476E-2</v>
      </c>
      <c r="G52" s="10">
        <f>C39/F11</f>
        <v>5.364511691884457E-2</v>
      </c>
      <c r="H52" s="64"/>
      <c r="M52" s="65" t="s">
        <v>42</v>
      </c>
    </row>
    <row r="53" spans="1:13">
      <c r="A53" s="4" t="s">
        <v>39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26.239067055393583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25.722543352601157</v>
      </c>
      <c r="D53" s="65" t="s">
        <v>44</v>
      </c>
      <c r="E53" s="12" t="s">
        <v>211</v>
      </c>
      <c r="F53" s="79">
        <f>(C12-C9)/F10</f>
        <v>0.28767123287671231</v>
      </c>
      <c r="G53" s="79">
        <f>(B12-B9)/F9</f>
        <v>0.35635359116022097</v>
      </c>
      <c r="H53" s="64"/>
      <c r="M53" s="65" t="s">
        <v>43</v>
      </c>
    </row>
    <row r="54" spans="1:13">
      <c r="A54" s="4" t="s">
        <v>44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35.365853658536587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34.466019417475728</v>
      </c>
      <c r="D54" s="65" t="s">
        <v>45</v>
      </c>
      <c r="E54" s="12" t="s">
        <v>350</v>
      </c>
      <c r="F54" s="79">
        <f>B29/F10</f>
        <v>0.24931506849315069</v>
      </c>
      <c r="G54" s="79">
        <f>C29/F9</f>
        <v>0.20718232044198895</v>
      </c>
      <c r="H54" s="64"/>
      <c r="M54" s="65" t="s">
        <v>44</v>
      </c>
    </row>
    <row r="55" spans="1:13">
      <c r="A55" s="4" t="s">
        <v>56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37.597911227154043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26.969696969696972</v>
      </c>
      <c r="D55" s="65" t="s">
        <v>46</v>
      </c>
      <c r="E55" s="12" t="s">
        <v>351</v>
      </c>
      <c r="F55" s="79">
        <f>B28/F9</f>
        <v>0.47237569060773482</v>
      </c>
      <c r="G55" s="79">
        <f>C28/F10</f>
        <v>0.52328767123287667</v>
      </c>
      <c r="H55" s="64"/>
      <c r="M55" s="65" t="s">
        <v>45</v>
      </c>
    </row>
    <row r="56" spans="1:13">
      <c r="A56" s="4" t="s">
        <v>36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26.90909090909091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18.148148148148149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3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25.407166123778502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28.481012658227851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28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31.662269129287601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22.082018927444793</v>
      </c>
      <c r="D58" s="65" t="s">
        <v>191</v>
      </c>
      <c r="E58" s="12" t="s">
        <v>100</v>
      </c>
      <c r="F58" s="10">
        <f>B71</f>
        <v>30.141596232276516</v>
      </c>
      <c r="G58" s="7"/>
      <c r="H58" s="64"/>
      <c r="M58" s="65" t="s">
        <v>192</v>
      </c>
    </row>
    <row r="59" spans="1:13">
      <c r="A59" s="4" t="s">
        <v>21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28.656716417910449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35.889570552147241</v>
      </c>
      <c r="D59" s="65" t="s">
        <v>49</v>
      </c>
      <c r="E59" s="12" t="s">
        <v>101</v>
      </c>
      <c r="F59" s="10">
        <f>C71</f>
        <v>27.692501827791123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2.4490944044853933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30.141596232276516</v>
      </c>
      <c r="C71" s="34">
        <f>AVERAGEIF(C49:C67,"&gt;0")</f>
        <v>27.692501827791123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38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122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Pennsylvania</v>
      </c>
      <c r="C7" s="75" t="s">
        <v>62</v>
      </c>
      <c r="D7" s="66" t="s">
        <v>193</v>
      </c>
      <c r="E7" s="7"/>
      <c r="F7" s="75" t="str">
        <f>B1</f>
        <v>Pennsylvania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61.222222222222221</v>
      </c>
      <c r="K8" s="4">
        <f>RANK(J8,'Universal Aggregate Worksheet'!I7:I67,0)</f>
        <v>50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66</v>
      </c>
      <c r="C9" s="4">
        <v>92</v>
      </c>
      <c r="D9" s="65" t="s">
        <v>1</v>
      </c>
      <c r="E9" s="4" t="s">
        <v>77</v>
      </c>
      <c r="F9" s="77">
        <f>B32+B33+C35</f>
        <v>260</v>
      </c>
      <c r="G9" s="27"/>
      <c r="H9" s="64"/>
      <c r="I9" s="12" t="s">
        <v>154</v>
      </c>
      <c r="J9" s="9">
        <f>F12</f>
        <v>28.888888888888889</v>
      </c>
      <c r="K9" s="4">
        <f>RANK(J9,'Universal Aggregate Worksheet'!F7:F67,0)</f>
        <v>59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238</v>
      </c>
      <c r="C10" s="4">
        <v>284</v>
      </c>
      <c r="D10" s="65" t="s">
        <v>2</v>
      </c>
      <c r="E10" s="4" t="s">
        <v>78</v>
      </c>
      <c r="F10" s="77">
        <f>C32+C33+B35</f>
        <v>291</v>
      </c>
      <c r="G10" s="27"/>
      <c r="H10" s="64"/>
      <c r="I10" s="12" t="s">
        <v>155</v>
      </c>
      <c r="J10" s="9">
        <f>F13</f>
        <v>32.333333333333336</v>
      </c>
      <c r="K10" s="4">
        <f>RANK(J10,'Universal Aggregate Worksheet'!G7:G67,1)</f>
        <v>27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0.27731092436974791</v>
      </c>
      <c r="C11" s="6">
        <f>C9/C10</f>
        <v>0.323943661971831</v>
      </c>
      <c r="D11" s="65" t="s">
        <v>3</v>
      </c>
      <c r="E11" s="4" t="s">
        <v>79</v>
      </c>
      <c r="F11" s="77">
        <f>SUM(F9:F10)</f>
        <v>551</v>
      </c>
      <c r="G11" s="27"/>
      <c r="H11" s="64"/>
      <c r="I11" s="12" t="s">
        <v>203</v>
      </c>
      <c r="J11" s="9">
        <f>J9-J10</f>
        <v>-3.4444444444444464</v>
      </c>
      <c r="K11" s="4">
        <f>RANK(J11,'Universal Aggregate Worksheet'!H7:H67,0)</f>
        <v>54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125</v>
      </c>
      <c r="C12" s="4">
        <v>166</v>
      </c>
      <c r="D12" s="65" t="s">
        <v>4</v>
      </c>
      <c r="E12" s="4" t="s">
        <v>80</v>
      </c>
      <c r="F12" s="78">
        <f>F9/(B44/60)</f>
        <v>28.888888888888889</v>
      </c>
      <c r="G12" s="28"/>
      <c r="H12" s="64"/>
      <c r="I12" s="4" t="s">
        <v>128</v>
      </c>
      <c r="J12" s="10">
        <f>F24</f>
        <v>28.033074474531183</v>
      </c>
      <c r="K12" s="4">
        <f>RANK(J12,'Universal Aggregate Worksheet'!AB7:AB67,0)</f>
        <v>39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0.52521008403361347</v>
      </c>
      <c r="C13" s="6">
        <f>C12/C10</f>
        <v>0.58450704225352113</v>
      </c>
      <c r="D13" s="65" t="s">
        <v>5</v>
      </c>
      <c r="E13" s="4" t="s">
        <v>81</v>
      </c>
      <c r="F13" s="78">
        <f>F10/(B44/60)</f>
        <v>32.333333333333336</v>
      </c>
      <c r="G13" s="28"/>
      <c r="H13" s="64"/>
      <c r="I13" s="4" t="s">
        <v>131</v>
      </c>
      <c r="J13" s="10">
        <f>F25</f>
        <v>28.980226084337634</v>
      </c>
      <c r="K13" s="4">
        <f>RANK(J13,'Universal Aggregate Worksheet'!AD7:AD67,1)</f>
        <v>32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0.52800000000000002</v>
      </c>
      <c r="C14" s="6">
        <f>C9/C12</f>
        <v>0.55421686746987953</v>
      </c>
      <c r="D14" s="65" t="s">
        <v>6</v>
      </c>
      <c r="E14" s="4" t="s">
        <v>82</v>
      </c>
      <c r="F14" s="78">
        <f>F11/(B44/60)</f>
        <v>61.222222222222221</v>
      </c>
      <c r="G14" s="28"/>
      <c r="H14" s="64"/>
      <c r="I14" s="4" t="s">
        <v>133</v>
      </c>
      <c r="J14" s="10">
        <f>F26</f>
        <v>-0.94715160980645052</v>
      </c>
      <c r="K14" s="4">
        <f>RANK(J14,'Universal Aggregate Worksheet'!AF7:AF67,0)</f>
        <v>36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37</v>
      </c>
      <c r="C15" s="4">
        <v>46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0.91538461538461535</v>
      </c>
      <c r="K15" s="4">
        <f>RANK(J15,'Universal Aggregate Worksheet'!O7:O67,0)</f>
        <v>51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0.56060606060606055</v>
      </c>
      <c r="C16" s="6">
        <f>C15/C9</f>
        <v>0.5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0.97594501718213056</v>
      </c>
      <c r="K16" s="4">
        <f>RANK(J16,'Universal Aggregate Worksheet'!T7:T67,1)</f>
        <v>19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29</v>
      </c>
      <c r="C17" s="8">
        <f>C9-C15</f>
        <v>46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0.28432773109243697</v>
      </c>
      <c r="K17" s="4">
        <f>RANK(J17,'Universal Aggregate Worksheet'!R7:R67,0)</f>
        <v>39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25.384615384615383</v>
      </c>
      <c r="G18" s="29"/>
      <c r="H18" s="64"/>
      <c r="I18" s="4" t="s">
        <v>166</v>
      </c>
      <c r="J18" s="6">
        <f>F36</f>
        <v>0.33217605633802816</v>
      </c>
      <c r="K18" s="4">
        <f>RANK(J18,'Universal Aggregate Worksheet'!W7:W67,1)</f>
        <v>52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31.615120274914087</v>
      </c>
      <c r="G19" s="29"/>
      <c r="H19" s="64"/>
      <c r="I19" s="4" t="s">
        <v>176</v>
      </c>
      <c r="J19" s="10">
        <f>F48</f>
        <v>0.1423076923076923</v>
      </c>
      <c r="K19" s="4">
        <f>RANK(J19,'Universal Aggregate Worksheet'!Y7:Y67,0)</f>
        <v>48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30</v>
      </c>
      <c r="C20" s="4">
        <v>36</v>
      </c>
      <c r="D20" s="65" t="s">
        <v>12</v>
      </c>
      <c r="E20" s="4" t="s">
        <v>115</v>
      </c>
      <c r="F20" s="10">
        <f>F18-F19</f>
        <v>-6.2305048902987039</v>
      </c>
      <c r="G20" s="29"/>
      <c r="H20" s="64"/>
      <c r="I20" s="4" t="s">
        <v>177</v>
      </c>
      <c r="J20" s="10">
        <f>F49</f>
        <v>0.15807560137457044</v>
      </c>
      <c r="K20" s="4">
        <f>RANK(J20,'Universal Aggregate Worksheet'!Z7:Z67,1)</f>
        <v>24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10</v>
      </c>
      <c r="C21" s="4">
        <v>14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0.4263157894736842</v>
      </c>
      <c r="K21" s="4">
        <f>RANK(J21,'Universal Aggregate Worksheet'!J7:J67,0)</f>
        <v>51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0.33333333333333331</v>
      </c>
      <c r="C22" s="23">
        <f>C21/C20</f>
        <v>0.3888888888888889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0.8193548387096774</v>
      </c>
      <c r="K22" s="4">
        <f>RANK(J22,'Universal Aggregate Worksheet'!K7:K67,0)</f>
        <v>39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0.8441558441558441</v>
      </c>
      <c r="K23" s="4">
        <f>RANK(J23,'Universal Aggregate Worksheet'!L7:L67,1)</f>
        <v>37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28.033074474531183</v>
      </c>
      <c r="G24" s="7"/>
      <c r="H24" s="64"/>
      <c r="I24" s="4" t="s">
        <v>198</v>
      </c>
      <c r="J24" s="6">
        <f>B22</f>
        <v>0.33333333333333331</v>
      </c>
      <c r="K24" s="4">
        <f>RANK(J24,'Universal Aggregate Worksheet'!AG7:AG67,0)</f>
        <v>36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28.980226084337634</v>
      </c>
      <c r="G25" s="7"/>
      <c r="H25" s="64"/>
      <c r="I25" s="12" t="s">
        <v>199</v>
      </c>
      <c r="J25" s="6">
        <f>C22</f>
        <v>0.3888888888888889</v>
      </c>
      <c r="K25" s="4">
        <f>RANK(J25,'Universal Aggregate Worksheet'!AH7:AH67,1)</f>
        <v>43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-0.94715160980645052</v>
      </c>
      <c r="G26" s="7"/>
      <c r="H26" s="64"/>
      <c r="I26" s="12" t="s">
        <v>212</v>
      </c>
      <c r="J26" s="10">
        <f>F41</f>
        <v>0.12605042016806722</v>
      </c>
      <c r="K26" s="4">
        <f>RANK(J26,'Universal Aggregate Worksheet'!AM7:AM67,0)</f>
        <v>11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202</v>
      </c>
      <c r="C27" s="4">
        <v>265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0.12676056338028169</v>
      </c>
      <c r="K27" s="4">
        <f>RANK(J27,'Universal Aggregate Worksheet'!AN7:AN67,1)</f>
        <v>51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158</v>
      </c>
      <c r="C28" s="12">
        <v>142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0.11538461538461539</v>
      </c>
      <c r="K28" s="4">
        <f>RANK(J28,'Universal Aggregate Worksheet'!AI7:AI67,0)</f>
        <v>19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70</v>
      </c>
      <c r="C29" s="12">
        <v>84</v>
      </c>
      <c r="D29" s="65" t="s">
        <v>21</v>
      </c>
      <c r="E29" s="4" t="s">
        <v>141</v>
      </c>
      <c r="F29" s="10">
        <f>B10/F9</f>
        <v>0.91538461538461535</v>
      </c>
      <c r="G29" s="29"/>
      <c r="H29" s="64"/>
      <c r="I29" s="12" t="s">
        <v>215</v>
      </c>
      <c r="J29" s="80">
        <f>G44</f>
        <v>0.12371134020618557</v>
      </c>
      <c r="K29" s="4">
        <f>RANK(J29,'Universal Aggregate Worksheet'!AJ7:AJ67,1)</f>
        <v>48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0.97594501718213056</v>
      </c>
      <c r="G30" s="7"/>
      <c r="H30" s="64"/>
      <c r="I30" s="12" t="s">
        <v>216</v>
      </c>
      <c r="J30" s="80">
        <f>F45</f>
        <v>0.15151515151515152</v>
      </c>
      <c r="K30" s="4">
        <f>RANK(J30,'Universal Aggregate Worksheet'!AK7:AK67,0)</f>
        <v>17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-6.0560401797515206E-2</v>
      </c>
      <c r="G31" s="29"/>
      <c r="H31" s="64"/>
      <c r="I31" s="12" t="s">
        <v>217</v>
      </c>
      <c r="J31" s="80">
        <f>G45</f>
        <v>0.15217391304347827</v>
      </c>
      <c r="K31" s="4">
        <f>RANK(J31,'Universal Aggregate Worksheet'!AL7:AL67,1)</f>
        <v>47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81</v>
      </c>
      <c r="C32" s="94">
        <v>109</v>
      </c>
      <c r="D32" s="65" t="s">
        <v>24</v>
      </c>
      <c r="E32" s="4" t="s">
        <v>143</v>
      </c>
      <c r="F32" s="10">
        <f>B12/F9</f>
        <v>0.48076923076923078</v>
      </c>
      <c r="G32" s="29"/>
      <c r="H32" s="64"/>
      <c r="I32" s="12" t="s">
        <v>219</v>
      </c>
      <c r="J32" s="10">
        <f>F52</f>
        <v>6.8965517241379309E-2</v>
      </c>
      <c r="K32" s="4">
        <f>RANK(J32,'Universal Aggregate Worksheet'!AO7:AO67,1)</f>
        <v>51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155</v>
      </c>
      <c r="C33" s="12">
        <v>154</v>
      </c>
      <c r="D33" s="65" t="s">
        <v>25</v>
      </c>
      <c r="E33" s="12" t="s">
        <v>144</v>
      </c>
      <c r="F33" s="10">
        <f>C12/F10</f>
        <v>0.57044673539518898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5.6261343012704176E-2</v>
      </c>
      <c r="K33" s="4">
        <f>RANK(J33,'Universal Aggregate Worksheet'!AP7:AP67,0)</f>
        <v>25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127</v>
      </c>
      <c r="C34" s="94">
        <v>130</v>
      </c>
      <c r="D34" s="65" t="s">
        <v>26</v>
      </c>
      <c r="E34" s="12" t="s">
        <v>87</v>
      </c>
      <c r="F34" s="13">
        <f>F32-F33</f>
        <v>-8.9677504625958193E-2</v>
      </c>
      <c r="G34" s="29"/>
      <c r="H34" s="64"/>
      <c r="I34" s="12" t="s">
        <v>220</v>
      </c>
      <c r="J34" s="80">
        <f>F53</f>
        <v>0.25429553264604809</v>
      </c>
      <c r="K34" s="4">
        <f>RANK(J34,'Universal Aggregate Worksheet'!AQ7:AQ67,0)</f>
        <v>58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28</v>
      </c>
      <c r="C35" s="94">
        <f>C33-C34</f>
        <v>24</v>
      </c>
      <c r="D35" s="65" t="s">
        <v>27</v>
      </c>
      <c r="E35" s="12" t="s">
        <v>145</v>
      </c>
      <c r="F35" s="6">
        <f>((0.167*B21)+(B9)+(0.83*B23))/B10</f>
        <v>0.28432773109243697</v>
      </c>
      <c r="G35" s="30"/>
      <c r="H35" s="64"/>
      <c r="I35" s="12" t="s">
        <v>221</v>
      </c>
      <c r="J35" s="80">
        <f>G53</f>
        <v>0.22692307692307692</v>
      </c>
      <c r="K35" s="4">
        <f>RANK(J35,'Universal Aggregate Worksheet'!AR7:AR67,1)</f>
        <v>1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0.8193548387096774</v>
      </c>
      <c r="C36" s="6">
        <f>C34/(C34+C35)</f>
        <v>0.8441558441558441</v>
      </c>
      <c r="D36" s="65" t="s">
        <v>28</v>
      </c>
      <c r="E36" s="12" t="s">
        <v>146</v>
      </c>
      <c r="F36" s="6">
        <f>((0.167*C21)+(C9)+(0.83*C23))/C10</f>
        <v>0.33217605633802816</v>
      </c>
      <c r="G36" s="7"/>
      <c r="H36" s="64"/>
      <c r="I36" s="12" t="s">
        <v>352</v>
      </c>
      <c r="J36" s="80">
        <f>F54</f>
        <v>0.24054982817869416</v>
      </c>
      <c r="K36" s="4">
        <f>RANK(J36,'Universal Aggregate Worksheet'!N7:N67,1)</f>
        <v>38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0.54136000000000006</v>
      </c>
      <c r="G37" s="30"/>
      <c r="H37" s="64"/>
      <c r="I37" s="12" t="s">
        <v>353</v>
      </c>
      <c r="J37" s="80">
        <f>F55</f>
        <v>0.60769230769230764</v>
      </c>
      <c r="K37" s="4">
        <f>RANK(J37,'Universal Aggregate Worksheet'!M7:M67,1)</f>
        <v>59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0.56830120481927704</v>
      </c>
      <c r="G38" s="30"/>
      <c r="H38" s="64"/>
      <c r="I38" s="12" t="s">
        <v>200</v>
      </c>
      <c r="J38" s="10">
        <f>B71</f>
        <v>32.017997650889448</v>
      </c>
      <c r="K38" s="4">
        <f>RANK(J38,'Universal Aggregate Worksheet'!AS7:AS67,0)</f>
        <v>2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38</v>
      </c>
      <c r="C39" s="12">
        <v>31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26.648867251067518</v>
      </c>
      <c r="K39" s="4">
        <f>RANK(J39,'Universal Aggregate Worksheet'!AT7:AT67,1)</f>
        <v>2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31</v>
      </c>
      <c r="C40" s="4">
        <v>28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5.3691303998219304</v>
      </c>
      <c r="K40" s="4">
        <f>RANK(J40,'Universal Aggregate Worksheet'!AU7:AU67,0)</f>
        <v>1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0.12605042016806722</v>
      </c>
      <c r="G41" s="13">
        <f>C20/C10</f>
        <v>0.12676056338028169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0.12676056338028169</v>
      </c>
      <c r="G42" s="10">
        <f>B20/B10</f>
        <v>0.12605042016806722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9</v>
      </c>
      <c r="C43" s="4">
        <v>9</v>
      </c>
      <c r="D43" s="65" t="s">
        <v>190</v>
      </c>
      <c r="E43" s="12" t="s">
        <v>208</v>
      </c>
      <c r="F43" s="10">
        <f>F41-F42</f>
        <v>-7.1014321221446464E-4</v>
      </c>
      <c r="G43" s="10">
        <f>G41-G42</f>
        <v>7.1014321221446464E-4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540</v>
      </c>
      <c r="C44" s="4">
        <v>540</v>
      </c>
      <c r="D44" s="65" t="s">
        <v>34</v>
      </c>
      <c r="E44" s="12" t="s">
        <v>209</v>
      </c>
      <c r="F44" s="79">
        <f>B20/F9</f>
        <v>0.11538461538461539</v>
      </c>
      <c r="G44" s="79">
        <f>C20/F10</f>
        <v>0.12371134020618557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0.15151515151515152</v>
      </c>
      <c r="G45" s="79">
        <f>C21/C9</f>
        <v>0.15217391304347827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0.1423076923076923</v>
      </c>
      <c r="G48" s="32"/>
      <c r="H48" s="64"/>
      <c r="M48" s="65" t="s">
        <v>39</v>
      </c>
    </row>
    <row r="49" spans="1:13">
      <c r="A49" s="4" t="s">
        <v>16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34.31818181818182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28.50356294536817</v>
      </c>
      <c r="D49" s="65" t="s">
        <v>38</v>
      </c>
      <c r="E49" s="4" t="s">
        <v>152</v>
      </c>
      <c r="F49" s="10">
        <f>C15/F10</f>
        <v>0.15807560137457044</v>
      </c>
      <c r="G49" s="29"/>
      <c r="H49" s="64"/>
      <c r="M49" s="65" t="s">
        <v>38</v>
      </c>
    </row>
    <row r="50" spans="1:13">
      <c r="A50" s="4" t="s">
        <v>27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30.727762803234505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20.056497175141246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35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31.485587583148561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30.789473684210527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55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32.446808510638299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31.818181818181817</v>
      </c>
      <c r="D52" s="65" t="s">
        <v>43</v>
      </c>
      <c r="E52" s="4" t="s">
        <v>85</v>
      </c>
      <c r="F52" s="10">
        <f>B39/F11</f>
        <v>6.8965517241379309E-2</v>
      </c>
      <c r="G52" s="10">
        <f>C39/F11</f>
        <v>5.6261343012704176E-2</v>
      </c>
      <c r="H52" s="64"/>
      <c r="M52" s="65" t="s">
        <v>42</v>
      </c>
    </row>
    <row r="53" spans="1:13">
      <c r="A53" s="4" t="s">
        <v>41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31.714285714285712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20.414201183431953</v>
      </c>
      <c r="D53" s="65" t="s">
        <v>44</v>
      </c>
      <c r="E53" s="12" t="s">
        <v>211</v>
      </c>
      <c r="F53" s="79">
        <f>(C12-C9)/F10</f>
        <v>0.25429553264604809</v>
      </c>
      <c r="G53" s="79">
        <f>(B12-B9)/F9</f>
        <v>0.22692307692307692</v>
      </c>
      <c r="H53" s="64"/>
      <c r="M53" s="65" t="s">
        <v>43</v>
      </c>
    </row>
    <row r="54" spans="1:13">
      <c r="A54" s="4" t="s">
        <v>10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37.42690058479532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25.986842105263158</v>
      </c>
      <c r="D54" s="65" t="s">
        <v>45</v>
      </c>
      <c r="E54" s="12" t="s">
        <v>350</v>
      </c>
      <c r="F54" s="79">
        <f>B29/F10</f>
        <v>0.24054982817869416</v>
      </c>
      <c r="G54" s="79">
        <f>C29/F9</f>
        <v>0.32307692307692309</v>
      </c>
      <c r="H54" s="64"/>
      <c r="M54" s="65" t="s">
        <v>44</v>
      </c>
    </row>
    <row r="55" spans="1:13">
      <c r="A55" s="4" t="s">
        <v>59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29.552238805970148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27.457627118644069</v>
      </c>
      <c r="D55" s="65" t="s">
        <v>46</v>
      </c>
      <c r="E55" s="12" t="s">
        <v>351</v>
      </c>
      <c r="F55" s="79">
        <f>B28/F9</f>
        <v>0.60769230769230764</v>
      </c>
      <c r="G55" s="79">
        <f>C28/F10</f>
        <v>0.48797250859106528</v>
      </c>
      <c r="H55" s="64"/>
      <c r="M55" s="65" t="s">
        <v>45</v>
      </c>
    </row>
    <row r="56" spans="1:13">
      <c r="A56" s="4" t="s">
        <v>5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26.409495548961427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28.947368421052634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7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34.080717488789233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25.866050808314089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193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0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0</v>
      </c>
      <c r="D58" s="65" t="s">
        <v>191</v>
      </c>
      <c r="E58" s="12" t="s">
        <v>100</v>
      </c>
      <c r="F58" s="10">
        <f>B71</f>
        <v>32.017997650889448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26.648867251067518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5.3691303998219304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32.017997650889448</v>
      </c>
      <c r="C71" s="34">
        <f>AVERAGEIF(C49:C67,"&gt;0")</f>
        <v>26.648867251067518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39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Penn State</v>
      </c>
      <c r="C7" s="75" t="s">
        <v>62</v>
      </c>
      <c r="D7" s="66" t="s">
        <v>193</v>
      </c>
      <c r="E7" s="7"/>
      <c r="F7" s="75" t="str">
        <f>B1</f>
        <v>Penn State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62.165413533834581</v>
      </c>
      <c r="K8" s="4">
        <f>RANK(J8,'Universal Aggregate Worksheet'!I7:I67,0)</f>
        <v>47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90</v>
      </c>
      <c r="C9" s="4">
        <v>89</v>
      </c>
      <c r="D9" s="65" t="s">
        <v>1</v>
      </c>
      <c r="E9" s="4" t="s">
        <v>77</v>
      </c>
      <c r="F9" s="77">
        <f>B32+B33+C35</f>
        <v>343</v>
      </c>
      <c r="G9" s="27"/>
      <c r="H9" s="64"/>
      <c r="I9" s="12" t="s">
        <v>154</v>
      </c>
      <c r="J9" s="9">
        <f>F12</f>
        <v>30.94736842105263</v>
      </c>
      <c r="K9" s="4">
        <f>RANK(J9,'Universal Aggregate Worksheet'!F7:F67,0)</f>
        <v>48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367</v>
      </c>
      <c r="C10" s="4">
        <v>355</v>
      </c>
      <c r="D10" s="65" t="s">
        <v>2</v>
      </c>
      <c r="E10" s="4" t="s">
        <v>78</v>
      </c>
      <c r="F10" s="77">
        <f>C32+C33+B35</f>
        <v>346</v>
      </c>
      <c r="G10" s="27"/>
      <c r="H10" s="64"/>
      <c r="I10" s="12" t="s">
        <v>155</v>
      </c>
      <c r="J10" s="9">
        <f>F13</f>
        <v>31.218045112781954</v>
      </c>
      <c r="K10" s="4">
        <f>RANK(J10,'Universal Aggregate Worksheet'!G7:G67,1)</f>
        <v>14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0.24523160762942781</v>
      </c>
      <c r="C11" s="6">
        <f>C9/C10</f>
        <v>0.25070422535211268</v>
      </c>
      <c r="D11" s="65" t="s">
        <v>3</v>
      </c>
      <c r="E11" s="4" t="s">
        <v>79</v>
      </c>
      <c r="F11" s="77">
        <f>SUM(F9:F10)</f>
        <v>689</v>
      </c>
      <c r="G11" s="27"/>
      <c r="H11" s="64"/>
      <c r="I11" s="12" t="s">
        <v>203</v>
      </c>
      <c r="J11" s="9">
        <f>J9-J10</f>
        <v>-0.2706766917293244</v>
      </c>
      <c r="K11" s="4">
        <f>RANK(J11,'Universal Aggregate Worksheet'!H7:H67,0)</f>
        <v>35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224</v>
      </c>
      <c r="C12" s="4">
        <v>216</v>
      </c>
      <c r="D12" s="65" t="s">
        <v>4</v>
      </c>
      <c r="E12" s="4" t="s">
        <v>80</v>
      </c>
      <c r="F12" s="78">
        <f>F9/(B44/60)</f>
        <v>30.94736842105263</v>
      </c>
      <c r="G12" s="28"/>
      <c r="H12" s="64"/>
      <c r="I12" s="4" t="s">
        <v>128</v>
      </c>
      <c r="J12" s="10">
        <f>F24</f>
        <v>29.225916589203706</v>
      </c>
      <c r="K12" s="4">
        <f>RANK(J12,'Universal Aggregate Worksheet'!AB7:AB67,0)</f>
        <v>31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0.61035422343324253</v>
      </c>
      <c r="C13" s="6">
        <f>C12/C10</f>
        <v>0.60845070422535208</v>
      </c>
      <c r="D13" s="65" t="s">
        <v>5</v>
      </c>
      <c r="E13" s="4" t="s">
        <v>81</v>
      </c>
      <c r="F13" s="78">
        <f>F10/(B44/60)</f>
        <v>31.218045112781954</v>
      </c>
      <c r="G13" s="28"/>
      <c r="H13" s="64"/>
      <c r="I13" s="4" t="s">
        <v>131</v>
      </c>
      <c r="J13" s="10">
        <f>F25</f>
        <v>24.969899443200759</v>
      </c>
      <c r="K13" s="4">
        <f>RANK(J13,'Universal Aggregate Worksheet'!AD7:AD67,1)</f>
        <v>9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0.4017857142857143</v>
      </c>
      <c r="C14" s="6">
        <f>C9/C12</f>
        <v>0.41203703703703703</v>
      </c>
      <c r="D14" s="65" t="s">
        <v>6</v>
      </c>
      <c r="E14" s="4" t="s">
        <v>82</v>
      </c>
      <c r="F14" s="78">
        <f>F11/(B44/60)</f>
        <v>62.165413533834581</v>
      </c>
      <c r="G14" s="28"/>
      <c r="H14" s="64"/>
      <c r="I14" s="4" t="s">
        <v>133</v>
      </c>
      <c r="J14" s="10">
        <f>F26</f>
        <v>4.2560171460029466</v>
      </c>
      <c r="K14" s="4">
        <f>RANK(J14,'Universal Aggregate Worksheet'!AF7:AF67,0)</f>
        <v>18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41</v>
      </c>
      <c r="C15" s="4">
        <v>62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1.0699708454810495</v>
      </c>
      <c r="K15" s="4">
        <f>RANK(J15,'Universal Aggregate Worksheet'!O7:O67,0)</f>
        <v>18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0.45555555555555555</v>
      </c>
      <c r="C16" s="6">
        <f>C15/C9</f>
        <v>0.6966292134831461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1.0260115606936415</v>
      </c>
      <c r="K16" s="4">
        <f>RANK(J16,'Universal Aggregate Worksheet'!T7:T67,1)</f>
        <v>34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49</v>
      </c>
      <c r="C17" s="8">
        <f>C9-C15</f>
        <v>27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0.25023705722070844</v>
      </c>
      <c r="K17" s="4">
        <f>RANK(J17,'Universal Aggregate Worksheet'!R7:R67,0)</f>
        <v>56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26.239067055393583</v>
      </c>
      <c r="G18" s="29"/>
      <c r="H18" s="64"/>
      <c r="I18" s="4" t="s">
        <v>166</v>
      </c>
      <c r="J18" s="6">
        <f>F36</f>
        <v>0.25681971830985917</v>
      </c>
      <c r="K18" s="4">
        <f>RANK(J18,'Universal Aggregate Worksheet'!W7:W67,1)</f>
        <v>9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25.722543352601157</v>
      </c>
      <c r="G19" s="29"/>
      <c r="H19" s="64"/>
      <c r="I19" s="4" t="s">
        <v>176</v>
      </c>
      <c r="J19" s="10">
        <f>F48</f>
        <v>0.119533527696793</v>
      </c>
      <c r="K19" s="4">
        <f>RANK(J19,'Universal Aggregate Worksheet'!Y7:Y67,0)</f>
        <v>54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35</v>
      </c>
      <c r="C20" s="4">
        <v>37</v>
      </c>
      <c r="D20" s="65" t="s">
        <v>12</v>
      </c>
      <c r="E20" s="4" t="s">
        <v>115</v>
      </c>
      <c r="F20" s="10">
        <f>F18-F19</f>
        <v>0.51652370279242632</v>
      </c>
      <c r="G20" s="29"/>
      <c r="H20" s="64"/>
      <c r="I20" s="4" t="s">
        <v>177</v>
      </c>
      <c r="J20" s="10">
        <f>F49</f>
        <v>0.1791907514450867</v>
      </c>
      <c r="K20" s="4">
        <f>RANK(J20,'Universal Aggregate Worksheet'!Z7:Z67,1)</f>
        <v>39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11</v>
      </c>
      <c r="C21" s="4">
        <v>13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0.49302325581395351</v>
      </c>
      <c r="K21" s="4">
        <f>RANK(J21,'Universal Aggregate Worksheet'!J7:J67,0)</f>
        <v>36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0.31428571428571428</v>
      </c>
      <c r="C22" s="23">
        <f>C21/C20</f>
        <v>0.35135135135135137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0.82383419689119175</v>
      </c>
      <c r="K22" s="4">
        <f>RANK(J22,'Universal Aggregate Worksheet'!K7:K67,0)</f>
        <v>34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0.78325123152709364</v>
      </c>
      <c r="K23" s="4">
        <f>RANK(J23,'Universal Aggregate Worksheet'!L7:L67,1)</f>
        <v>6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29.225916589203706</v>
      </c>
      <c r="G24" s="7"/>
      <c r="H24" s="64"/>
      <c r="I24" s="4" t="s">
        <v>198</v>
      </c>
      <c r="J24" s="6">
        <f>B22</f>
        <v>0.31428571428571428</v>
      </c>
      <c r="K24" s="4">
        <f>RANK(J24,'Universal Aggregate Worksheet'!AG7:AG67,0)</f>
        <v>40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24.969899443200759</v>
      </c>
      <c r="G25" s="7"/>
      <c r="H25" s="64"/>
      <c r="I25" s="12" t="s">
        <v>199</v>
      </c>
      <c r="J25" s="6">
        <f>C22</f>
        <v>0.35135135135135137</v>
      </c>
      <c r="K25" s="4">
        <f>RANK(J25,'Universal Aggregate Worksheet'!AH7:AH67,1)</f>
        <v>32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4.2560171460029466</v>
      </c>
      <c r="G26" s="7"/>
      <c r="H26" s="64"/>
      <c r="I26" s="12" t="s">
        <v>212</v>
      </c>
      <c r="J26" s="10">
        <f>F41</f>
        <v>9.5367847411444148E-2</v>
      </c>
      <c r="K26" s="4">
        <f>RANK(J26,'Universal Aggregate Worksheet'!AM7:AM67,0)</f>
        <v>38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296</v>
      </c>
      <c r="C27" s="4">
        <v>287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0.10422535211267606</v>
      </c>
      <c r="K27" s="4">
        <f>RANK(J27,'Universal Aggregate Worksheet'!AN7:AN67,1)</f>
        <v>32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155</v>
      </c>
      <c r="C28" s="12">
        <v>164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0.10204081632653061</v>
      </c>
      <c r="K28" s="4">
        <f>RANK(J28,'Universal Aggregate Worksheet'!AI7:AI67,0)</f>
        <v>32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86</v>
      </c>
      <c r="C29" s="12">
        <v>87</v>
      </c>
      <c r="D29" s="65" t="s">
        <v>21</v>
      </c>
      <c r="E29" s="4" t="s">
        <v>141</v>
      </c>
      <c r="F29" s="10">
        <f>B10/F9</f>
        <v>1.0699708454810495</v>
      </c>
      <c r="G29" s="29"/>
      <c r="H29" s="64"/>
      <c r="I29" s="12" t="s">
        <v>215</v>
      </c>
      <c r="J29" s="80">
        <f>G44</f>
        <v>0.1069364161849711</v>
      </c>
      <c r="K29" s="4">
        <f>RANK(J29,'Universal Aggregate Worksheet'!AJ7:AJ67,1)</f>
        <v>33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1.0260115606936415</v>
      </c>
      <c r="G30" s="7"/>
      <c r="H30" s="64"/>
      <c r="I30" s="12" t="s">
        <v>216</v>
      </c>
      <c r="J30" s="80">
        <f>F45</f>
        <v>0.12222222222222222</v>
      </c>
      <c r="K30" s="4">
        <f>RANK(J30,'Universal Aggregate Worksheet'!AK7:AK67,0)</f>
        <v>34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4.395928478740796E-2</v>
      </c>
      <c r="G31" s="29"/>
      <c r="H31" s="64"/>
      <c r="I31" s="12" t="s">
        <v>217</v>
      </c>
      <c r="J31" s="80">
        <f>G45</f>
        <v>0.14606741573033707</v>
      </c>
      <c r="K31" s="4">
        <f>RANK(J31,'Universal Aggregate Worksheet'!AL7:AL67,1)</f>
        <v>43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106</v>
      </c>
      <c r="C32" s="94">
        <v>109</v>
      </c>
      <c r="D32" s="65" t="s">
        <v>24</v>
      </c>
      <c r="E32" s="4" t="s">
        <v>143</v>
      </c>
      <c r="F32" s="10">
        <f>B12/F9</f>
        <v>0.65306122448979587</v>
      </c>
      <c r="G32" s="29"/>
      <c r="H32" s="64"/>
      <c r="I32" s="12" t="s">
        <v>219</v>
      </c>
      <c r="J32" s="10">
        <f>F52</f>
        <v>5.5152394775036286E-2</v>
      </c>
      <c r="K32" s="4">
        <f>RANK(J32,'Universal Aggregate Worksheet'!AO7:AO67,1)</f>
        <v>27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193</v>
      </c>
      <c r="C33" s="12">
        <v>203</v>
      </c>
      <c r="D33" s="65" t="s">
        <v>25</v>
      </c>
      <c r="E33" s="12" t="s">
        <v>144</v>
      </c>
      <c r="F33" s="10">
        <f>C12/F10</f>
        <v>0.62427745664739887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5.8055152394775038E-2</v>
      </c>
      <c r="K33" s="4">
        <f>RANK(J33,'Universal Aggregate Worksheet'!AP7:AP67,0)</f>
        <v>23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159</v>
      </c>
      <c r="C34" s="94">
        <v>159</v>
      </c>
      <c r="D34" s="65" t="s">
        <v>26</v>
      </c>
      <c r="E34" s="12" t="s">
        <v>87</v>
      </c>
      <c r="F34" s="13">
        <f>F32-F33</f>
        <v>2.8783767842397001E-2</v>
      </c>
      <c r="G34" s="29"/>
      <c r="H34" s="64"/>
      <c r="I34" s="12" t="s">
        <v>220</v>
      </c>
      <c r="J34" s="80">
        <f>F53</f>
        <v>0.36705202312138729</v>
      </c>
      <c r="K34" s="4">
        <f>RANK(J34,'Universal Aggregate Worksheet'!AQ7:AQ67,0)</f>
        <v>9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34</v>
      </c>
      <c r="C35" s="94">
        <f>C33-C34</f>
        <v>44</v>
      </c>
      <c r="D35" s="65" t="s">
        <v>27</v>
      </c>
      <c r="E35" s="12" t="s">
        <v>145</v>
      </c>
      <c r="F35" s="6">
        <f>((0.167*B21)+(B9)+(0.83*B23))/B10</f>
        <v>0.25023705722070844</v>
      </c>
      <c r="G35" s="30"/>
      <c r="H35" s="64"/>
      <c r="I35" s="12" t="s">
        <v>221</v>
      </c>
      <c r="J35" s="80">
        <f>G53</f>
        <v>0.39067055393586003</v>
      </c>
      <c r="K35" s="4">
        <f>RANK(J35,'Universal Aggregate Worksheet'!AR7:AR67,1)</f>
        <v>59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0.82383419689119175</v>
      </c>
      <c r="C36" s="6">
        <f>C34/(C34+C35)</f>
        <v>0.78325123152709364</v>
      </c>
      <c r="D36" s="65" t="s">
        <v>28</v>
      </c>
      <c r="E36" s="12" t="s">
        <v>146</v>
      </c>
      <c r="F36" s="6">
        <f>((0.167*C21)+(C9)+(0.83*C23))/C10</f>
        <v>0.25681971830985917</v>
      </c>
      <c r="G36" s="7"/>
      <c r="H36" s="64"/>
      <c r="I36" s="12" t="s">
        <v>352</v>
      </c>
      <c r="J36" s="80">
        <f>F54</f>
        <v>0.24855491329479767</v>
      </c>
      <c r="K36" s="4">
        <f>RANK(J36,'Universal Aggregate Worksheet'!N7:N67,1)</f>
        <v>46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0.40998660714285717</v>
      </c>
      <c r="G37" s="30"/>
      <c r="H37" s="64"/>
      <c r="I37" s="12" t="s">
        <v>353</v>
      </c>
      <c r="J37" s="80">
        <f>F55</f>
        <v>0.45189504373177841</v>
      </c>
      <c r="K37" s="4">
        <f>RANK(J37,'Universal Aggregate Worksheet'!M7:M67,1)</f>
        <v>22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0.42208796296296297</v>
      </c>
      <c r="G38" s="30"/>
      <c r="H38" s="64"/>
      <c r="I38" s="12" t="s">
        <v>200</v>
      </c>
      <c r="J38" s="10">
        <f>B71</f>
        <v>30.234181351113076</v>
      </c>
      <c r="K38" s="4">
        <f>RANK(J38,'Universal Aggregate Worksheet'!AS7:AS67,0)</f>
        <v>16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38</v>
      </c>
      <c r="C39" s="12">
        <v>40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26.421601955664855</v>
      </c>
      <c r="K39" s="4">
        <f>RANK(J39,'Universal Aggregate Worksheet'!AT7:AT67,1)</f>
        <v>1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34</v>
      </c>
      <c r="C40" s="4">
        <v>30.5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3.8125793954482212</v>
      </c>
      <c r="K40" s="4">
        <f>RANK(J40,'Universal Aggregate Worksheet'!AU7:AU67,0)</f>
        <v>2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9.5367847411444148E-2</v>
      </c>
      <c r="G41" s="13">
        <f>C20/C10</f>
        <v>0.10422535211267606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0.10422535211267606</v>
      </c>
      <c r="G42" s="10">
        <f>B20/B10</f>
        <v>9.5367847411444148E-2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-8.857504701231908E-3</v>
      </c>
      <c r="G43" s="10">
        <f>G41-G42</f>
        <v>8.857504701231908E-3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665</v>
      </c>
      <c r="C44" s="4">
        <v>665</v>
      </c>
      <c r="D44" s="65" t="s">
        <v>34</v>
      </c>
      <c r="E44" s="12" t="s">
        <v>209</v>
      </c>
      <c r="F44" s="79">
        <f>B20/F9</f>
        <v>0.10204081632653061</v>
      </c>
      <c r="G44" s="79">
        <f>C20/F10</f>
        <v>0.1069364161849711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0.12222222222222222</v>
      </c>
      <c r="G45" s="79">
        <f>C21/C9</f>
        <v>0.14606741573033707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0.119533527696793</v>
      </c>
      <c r="G48" s="32"/>
      <c r="H48" s="64"/>
      <c r="M48" s="65" t="s">
        <v>39</v>
      </c>
    </row>
    <row r="49" spans="1:13">
      <c r="A49" s="4" t="s">
        <v>35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31.485587583148561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30.789473684210527</v>
      </c>
      <c r="D49" s="65" t="s">
        <v>38</v>
      </c>
      <c r="E49" s="4" t="s">
        <v>152</v>
      </c>
      <c r="F49" s="10">
        <f>C15/F10</f>
        <v>0.1791907514450867</v>
      </c>
      <c r="G49" s="29"/>
      <c r="H49" s="64"/>
      <c r="M49" s="65" t="s">
        <v>38</v>
      </c>
    </row>
    <row r="50" spans="1:13">
      <c r="A50" s="4" t="s">
        <v>349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23.913043478260871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34.577114427860693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36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26.90909090909091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18.148148148148149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37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25.966850828729282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23.013698630136986</v>
      </c>
      <c r="D52" s="65" t="s">
        <v>43</v>
      </c>
      <c r="E52" s="4" t="s">
        <v>85</v>
      </c>
      <c r="F52" s="10">
        <f>B39/F11</f>
        <v>5.5152394775036286E-2</v>
      </c>
      <c r="G52" s="10">
        <f>C39/F11</f>
        <v>5.8055152394775038E-2</v>
      </c>
      <c r="H52" s="64"/>
      <c r="M52" s="65" t="s">
        <v>42</v>
      </c>
    </row>
    <row r="53" spans="1:13">
      <c r="A53" s="4" t="s">
        <v>13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35.977337110481585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26.229508196721312</v>
      </c>
      <c r="D53" s="65" t="s">
        <v>44</v>
      </c>
      <c r="E53" s="12" t="s">
        <v>211</v>
      </c>
      <c r="F53" s="79">
        <f>(C12-C9)/F10</f>
        <v>0.36705202312138729</v>
      </c>
      <c r="G53" s="79">
        <f>(B12-B9)/F9</f>
        <v>0.39067055393586003</v>
      </c>
      <c r="H53" s="64"/>
      <c r="M53" s="65" t="s">
        <v>43</v>
      </c>
    </row>
    <row r="54" spans="1:13">
      <c r="A54" s="4" t="s">
        <v>32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39.814814814814817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22.222222222222221</v>
      </c>
      <c r="D54" s="65" t="s">
        <v>45</v>
      </c>
      <c r="E54" s="12" t="s">
        <v>350</v>
      </c>
      <c r="F54" s="79">
        <f>B29/F10</f>
        <v>0.24855491329479767</v>
      </c>
      <c r="G54" s="79">
        <f>C29/F9</f>
        <v>0.25364431486880468</v>
      </c>
      <c r="H54" s="64"/>
      <c r="M54" s="65" t="s">
        <v>44</v>
      </c>
    </row>
    <row r="55" spans="1:13">
      <c r="A55" s="4" t="s">
        <v>27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30.727762803234505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20.056497175141246</v>
      </c>
      <c r="D55" s="65" t="s">
        <v>46</v>
      </c>
      <c r="E55" s="12" t="s">
        <v>351</v>
      </c>
      <c r="F55" s="79">
        <f>B28/F9</f>
        <v>0.45189504373177841</v>
      </c>
      <c r="G55" s="79">
        <f>C28/F10</f>
        <v>0.47398843930635837</v>
      </c>
      <c r="H55" s="64"/>
      <c r="M55" s="65" t="s">
        <v>45</v>
      </c>
    </row>
    <row r="56" spans="1:13">
      <c r="A56" s="4" t="s">
        <v>191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21.223021582733814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29.29936305732484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7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34.080717488789233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25.866050808314089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55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32.446808510638299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31.818181818181817</v>
      </c>
      <c r="D58" s="65" t="s">
        <v>191</v>
      </c>
      <c r="E58" s="12" t="s">
        <v>100</v>
      </c>
      <c r="F58" s="10">
        <f>B71</f>
        <v>30.234181351113076</v>
      </c>
      <c r="G58" s="7"/>
      <c r="H58" s="64"/>
      <c r="M58" s="65" t="s">
        <v>192</v>
      </c>
    </row>
    <row r="59" spans="1:13">
      <c r="A59" s="4" t="s">
        <v>15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30.030959752321984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28.617363344051448</v>
      </c>
      <c r="D59" s="65" t="s">
        <v>49</v>
      </c>
      <c r="E59" s="12" t="s">
        <v>101</v>
      </c>
      <c r="F59" s="10">
        <f>C71</f>
        <v>26.421601955664855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3.8125793954482212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30.234181351113076</v>
      </c>
      <c r="C71" s="34">
        <f>AVERAGEIF(C49:C67,"&gt;0")</f>
        <v>26.421601955664855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41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122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Princeton</v>
      </c>
      <c r="C7" s="75" t="s">
        <v>62</v>
      </c>
      <c r="D7" s="66" t="s">
        <v>193</v>
      </c>
      <c r="E7" s="7"/>
      <c r="F7" s="75" t="str">
        <f>B1</f>
        <v>Princeton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66.769106348564492</v>
      </c>
      <c r="K8" s="4">
        <f>RANK(J8,'Universal Aggregate Worksheet'!I7:I67,0)</f>
        <v>32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111</v>
      </c>
      <c r="C9" s="4">
        <v>69</v>
      </c>
      <c r="D9" s="65" t="s">
        <v>1</v>
      </c>
      <c r="E9" s="4" t="s">
        <v>77</v>
      </c>
      <c r="F9" s="77">
        <f>B32+B33+C35</f>
        <v>350</v>
      </c>
      <c r="G9" s="27"/>
      <c r="H9" s="64"/>
      <c r="I9" s="12" t="s">
        <v>154</v>
      </c>
      <c r="J9" s="9">
        <f>F12</f>
        <v>33.966841892438332</v>
      </c>
      <c r="K9" s="4">
        <f>RANK(J9,'Universal Aggregate Worksheet'!F7:F67,0)</f>
        <v>25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372</v>
      </c>
      <c r="C10" s="4">
        <v>290</v>
      </c>
      <c r="D10" s="65" t="s">
        <v>2</v>
      </c>
      <c r="E10" s="4" t="s">
        <v>78</v>
      </c>
      <c r="F10" s="77">
        <f>C32+C33+B35</f>
        <v>338</v>
      </c>
      <c r="G10" s="27"/>
      <c r="H10" s="64"/>
      <c r="I10" s="12" t="s">
        <v>155</v>
      </c>
      <c r="J10" s="9">
        <f>F13</f>
        <v>32.80226445612616</v>
      </c>
      <c r="K10" s="4">
        <f>RANK(J10,'Universal Aggregate Worksheet'!G7:G67,1)</f>
        <v>30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0.29838709677419356</v>
      </c>
      <c r="C11" s="6">
        <f>C9/C10</f>
        <v>0.23793103448275862</v>
      </c>
      <c r="D11" s="65" t="s">
        <v>3</v>
      </c>
      <c r="E11" s="4" t="s">
        <v>79</v>
      </c>
      <c r="F11" s="77">
        <f>SUM(F9:F10)</f>
        <v>688</v>
      </c>
      <c r="G11" s="27"/>
      <c r="H11" s="64"/>
      <c r="I11" s="12" t="s">
        <v>203</v>
      </c>
      <c r="J11" s="9">
        <f>J9-J10</f>
        <v>1.1645774363121717</v>
      </c>
      <c r="K11" s="4">
        <f>RANK(J11,'Universal Aggregate Worksheet'!H7:H67,0)</f>
        <v>19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206</v>
      </c>
      <c r="C12" s="4">
        <v>173</v>
      </c>
      <c r="D12" s="65" t="s">
        <v>4</v>
      </c>
      <c r="E12" s="4" t="s">
        <v>80</v>
      </c>
      <c r="F12" s="78">
        <f>F9/(B44/60)</f>
        <v>33.966841892438332</v>
      </c>
      <c r="G12" s="28"/>
      <c r="H12" s="64"/>
      <c r="I12" s="4" t="s">
        <v>128</v>
      </c>
      <c r="J12" s="10">
        <f>F24</f>
        <v>32.449783708991404</v>
      </c>
      <c r="K12" s="4">
        <f>RANK(J12,'Universal Aggregate Worksheet'!AB7:AB67,0)</f>
        <v>14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0.55376344086021501</v>
      </c>
      <c r="C13" s="6">
        <f>C12/C10</f>
        <v>0.59655172413793101</v>
      </c>
      <c r="D13" s="65" t="s">
        <v>5</v>
      </c>
      <c r="E13" s="4" t="s">
        <v>81</v>
      </c>
      <c r="F13" s="78">
        <f>F10/(B44/60)</f>
        <v>32.80226445612616</v>
      </c>
      <c r="G13" s="28"/>
      <c r="H13" s="64"/>
      <c r="I13" s="4" t="s">
        <v>131</v>
      </c>
      <c r="J13" s="10">
        <f>F25</f>
        <v>21.115802304705312</v>
      </c>
      <c r="K13" s="4">
        <f>RANK(J13,'Universal Aggregate Worksheet'!AD7:AD67,1)</f>
        <v>3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0.53883495145631066</v>
      </c>
      <c r="C14" s="6">
        <f>C9/C12</f>
        <v>0.39884393063583817</v>
      </c>
      <c r="D14" s="65" t="s">
        <v>6</v>
      </c>
      <c r="E14" s="4" t="s">
        <v>82</v>
      </c>
      <c r="F14" s="78">
        <f>F11/(B44/60)</f>
        <v>66.769106348564492</v>
      </c>
      <c r="G14" s="28"/>
      <c r="H14" s="64"/>
      <c r="I14" s="4" t="s">
        <v>133</v>
      </c>
      <c r="J14" s="10">
        <f>F26</f>
        <v>11.333981404286092</v>
      </c>
      <c r="K14" s="4">
        <f>RANK(J14,'Universal Aggregate Worksheet'!AF7:AF67,0)</f>
        <v>6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73</v>
      </c>
      <c r="C15" s="4">
        <v>36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1.0628571428571429</v>
      </c>
      <c r="K15" s="4">
        <f>RANK(J15,'Universal Aggregate Worksheet'!O7:O67,0)</f>
        <v>21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0.65765765765765771</v>
      </c>
      <c r="C16" s="6">
        <f>C15/C9</f>
        <v>0.52173913043478259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0.85798816568047342</v>
      </c>
      <c r="K16" s="4">
        <f>RANK(J16,'Universal Aggregate Worksheet'!T7:T67,1)</f>
        <v>3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38</v>
      </c>
      <c r="C17" s="8">
        <f>C9-C15</f>
        <v>33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0.30555645161290323</v>
      </c>
      <c r="K17" s="4">
        <f>RANK(J17,'Universal Aggregate Worksheet'!R7:R67,0)</f>
        <v>27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31.714285714285712</v>
      </c>
      <c r="G18" s="29"/>
      <c r="H18" s="64"/>
      <c r="I18" s="4" t="s">
        <v>166</v>
      </c>
      <c r="J18" s="6">
        <f>F36</f>
        <v>0.24081034482758618</v>
      </c>
      <c r="K18" s="4">
        <f>RANK(J18,'Universal Aggregate Worksheet'!W7:W67,1)</f>
        <v>7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20.414201183431953</v>
      </c>
      <c r="G19" s="29"/>
      <c r="H19" s="64"/>
      <c r="I19" s="4" t="s">
        <v>176</v>
      </c>
      <c r="J19" s="10">
        <f>F48</f>
        <v>0.20857142857142857</v>
      </c>
      <c r="K19" s="4">
        <f>RANK(J19,'Universal Aggregate Worksheet'!Y7:Y67,0)</f>
        <v>13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32</v>
      </c>
      <c r="C20" s="4">
        <v>27</v>
      </c>
      <c r="D20" s="65" t="s">
        <v>12</v>
      </c>
      <c r="E20" s="4" t="s">
        <v>115</v>
      </c>
      <c r="F20" s="10">
        <f>F18-F19</f>
        <v>11.300084530853759</v>
      </c>
      <c r="G20" s="29"/>
      <c r="H20" s="64"/>
      <c r="I20" s="4" t="s">
        <v>177</v>
      </c>
      <c r="J20" s="10">
        <f>F49</f>
        <v>0.10650887573964497</v>
      </c>
      <c r="K20" s="4">
        <f>RANK(J20,'Universal Aggregate Worksheet'!Z7:Z67,1)</f>
        <v>1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11</v>
      </c>
      <c r="C21" s="4">
        <v>5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0.52727272727272723</v>
      </c>
      <c r="K21" s="4">
        <f>RANK(J21,'Universal Aggregate Worksheet'!J7:J67,0)</f>
        <v>20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0.34375</v>
      </c>
      <c r="C22" s="23">
        <f>C21/C20</f>
        <v>0.18518518518518517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0.83823529411764708</v>
      </c>
      <c r="K22" s="4">
        <f>RANK(J22,'Universal Aggregate Worksheet'!K7:K67,0)</f>
        <v>22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0.85074626865671643</v>
      </c>
      <c r="K23" s="4">
        <f>RANK(J23,'Universal Aggregate Worksheet'!L7:L67,1)</f>
        <v>42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3.7037037037037035E-2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32.449783708991404</v>
      </c>
      <c r="G24" s="7"/>
      <c r="H24" s="64"/>
      <c r="I24" s="4" t="s">
        <v>198</v>
      </c>
      <c r="J24" s="6">
        <f>B22</f>
        <v>0.34375</v>
      </c>
      <c r="K24" s="4">
        <f>RANK(J24,'Universal Aggregate Worksheet'!AG7:AG67,0)</f>
        <v>34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21.115802304705312</v>
      </c>
      <c r="G25" s="7"/>
      <c r="H25" s="64"/>
      <c r="I25" s="12" t="s">
        <v>199</v>
      </c>
      <c r="J25" s="6">
        <f>C22</f>
        <v>0.18518518518518517</v>
      </c>
      <c r="K25" s="4">
        <f>RANK(J25,'Universal Aggregate Worksheet'!AH7:AH67,1)</f>
        <v>2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11.333981404286092</v>
      </c>
      <c r="G26" s="7"/>
      <c r="H26" s="64"/>
      <c r="I26" s="12" t="s">
        <v>212</v>
      </c>
      <c r="J26" s="10">
        <f>F41</f>
        <v>8.6021505376344093E-2</v>
      </c>
      <c r="K26" s="4">
        <f>RANK(J26,'Universal Aggregate Worksheet'!AM7:AM67,0)</f>
        <v>48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312</v>
      </c>
      <c r="C27" s="4">
        <v>250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9.3103448275862075E-2</v>
      </c>
      <c r="K27" s="4">
        <f>RANK(J27,'Universal Aggregate Worksheet'!AN7:AN67,1)</f>
        <v>19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160</v>
      </c>
      <c r="C28" s="12">
        <v>164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9.1428571428571428E-2</v>
      </c>
      <c r="K28" s="4">
        <f>RANK(J28,'Universal Aggregate Worksheet'!AI7:AI67,0)</f>
        <v>48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82</v>
      </c>
      <c r="C29" s="12">
        <v>77</v>
      </c>
      <c r="D29" s="65" t="s">
        <v>21</v>
      </c>
      <c r="E29" s="4" t="s">
        <v>141</v>
      </c>
      <c r="F29" s="10">
        <f>B10/F9</f>
        <v>1.0628571428571429</v>
      </c>
      <c r="G29" s="29"/>
      <c r="H29" s="64"/>
      <c r="I29" s="12" t="s">
        <v>215</v>
      </c>
      <c r="J29" s="80">
        <f>G44</f>
        <v>7.9881656804733733E-2</v>
      </c>
      <c r="K29" s="4">
        <f>RANK(J29,'Universal Aggregate Worksheet'!AJ7:AJ67,1)</f>
        <v>11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0.85798816568047342</v>
      </c>
      <c r="G30" s="7"/>
      <c r="H30" s="64"/>
      <c r="I30" s="12" t="s">
        <v>216</v>
      </c>
      <c r="J30" s="80">
        <f>F45</f>
        <v>9.90990990990991E-2</v>
      </c>
      <c r="K30" s="4">
        <f>RANK(J30,'Universal Aggregate Worksheet'!AK7:AK67,0)</f>
        <v>46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0.20486897717666952</v>
      </c>
      <c r="G31" s="29"/>
      <c r="H31" s="64"/>
      <c r="I31" s="12" t="s">
        <v>217</v>
      </c>
      <c r="J31" s="80">
        <f>G45</f>
        <v>7.2463768115942032E-2</v>
      </c>
      <c r="K31" s="4">
        <f>RANK(J31,'Universal Aggregate Worksheet'!AL7:AL67,1)</f>
        <v>6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116</v>
      </c>
      <c r="C32" s="94">
        <v>104</v>
      </c>
      <c r="D32" s="65" t="s">
        <v>24</v>
      </c>
      <c r="E32" s="4" t="s">
        <v>143</v>
      </c>
      <c r="F32" s="10">
        <f>B12/F9</f>
        <v>0.58857142857142852</v>
      </c>
      <c r="G32" s="29"/>
      <c r="H32" s="64"/>
      <c r="I32" s="12" t="s">
        <v>219</v>
      </c>
      <c r="J32" s="10">
        <f>F52</f>
        <v>3.9244186046511628E-2</v>
      </c>
      <c r="K32" s="4">
        <f>RANK(J32,'Universal Aggregate Worksheet'!AO7:AO67,1)</f>
        <v>8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204</v>
      </c>
      <c r="C33" s="12">
        <v>201</v>
      </c>
      <c r="D33" s="65" t="s">
        <v>25</v>
      </c>
      <c r="E33" s="12" t="s">
        <v>144</v>
      </c>
      <c r="F33" s="10">
        <f>C12/F10</f>
        <v>0.51183431952662717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4.7965116279069769E-2</v>
      </c>
      <c r="K33" s="4">
        <f>RANK(J33,'Universal Aggregate Worksheet'!AP7:AP67,0)</f>
        <v>49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171</v>
      </c>
      <c r="C34" s="94">
        <v>171</v>
      </c>
      <c r="D34" s="65" t="s">
        <v>26</v>
      </c>
      <c r="E34" s="12" t="s">
        <v>87</v>
      </c>
      <c r="F34" s="13">
        <f>F32-F33</f>
        <v>7.6737109044801355E-2</v>
      </c>
      <c r="G34" s="29"/>
      <c r="H34" s="64"/>
      <c r="I34" s="12" t="s">
        <v>220</v>
      </c>
      <c r="J34" s="80">
        <f>F53</f>
        <v>0.30769230769230771</v>
      </c>
      <c r="K34" s="4">
        <f>RANK(J34,'Universal Aggregate Worksheet'!AQ7:AQ67,0)</f>
        <v>33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33</v>
      </c>
      <c r="C35" s="94">
        <f>C33-C34</f>
        <v>30</v>
      </c>
      <c r="D35" s="65" t="s">
        <v>27</v>
      </c>
      <c r="E35" s="12" t="s">
        <v>145</v>
      </c>
      <c r="F35" s="6">
        <f>((0.167*B21)+(B9)+(0.83*B23))/B10</f>
        <v>0.30555645161290323</v>
      </c>
      <c r="G35" s="30"/>
      <c r="H35" s="64"/>
      <c r="I35" s="12" t="s">
        <v>221</v>
      </c>
      <c r="J35" s="80">
        <f>G53</f>
        <v>0.27142857142857141</v>
      </c>
      <c r="K35" s="4">
        <f>RANK(J35,'Universal Aggregate Worksheet'!AR7:AR67,1)</f>
        <v>11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0.83823529411764708</v>
      </c>
      <c r="C36" s="6">
        <f>C34/(C34+C35)</f>
        <v>0.85074626865671643</v>
      </c>
      <c r="D36" s="65" t="s">
        <v>28</v>
      </c>
      <c r="E36" s="12" t="s">
        <v>146</v>
      </c>
      <c r="F36" s="6">
        <f>((0.167*C21)+(C9)+(0.83*C23))/C10</f>
        <v>0.24081034482758618</v>
      </c>
      <c r="G36" s="7"/>
      <c r="H36" s="64"/>
      <c r="I36" s="12" t="s">
        <v>352</v>
      </c>
      <c r="J36" s="80">
        <f>F54</f>
        <v>0.24260355029585798</v>
      </c>
      <c r="K36" s="4">
        <f>RANK(J36,'Universal Aggregate Worksheet'!N7:N67,1)</f>
        <v>40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0.55178155339805823</v>
      </c>
      <c r="G37" s="30"/>
      <c r="H37" s="64"/>
      <c r="I37" s="12" t="s">
        <v>353</v>
      </c>
      <c r="J37" s="80">
        <f>F55</f>
        <v>0.45714285714285713</v>
      </c>
      <c r="K37" s="4">
        <f>RANK(J37,'Universal Aggregate Worksheet'!M7:M67,1)</f>
        <v>24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0.40367052023121386</v>
      </c>
      <c r="G38" s="30"/>
      <c r="H38" s="64"/>
      <c r="I38" s="12" t="s">
        <v>200</v>
      </c>
      <c r="J38" s="10">
        <f>B71</f>
        <v>28.374348755962711</v>
      </c>
      <c r="K38" s="4">
        <f>RANK(J38,'Universal Aggregate Worksheet'!AS7:AS67,0)</f>
        <v>52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27</v>
      </c>
      <c r="C39" s="12">
        <v>33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28.762194890538478</v>
      </c>
      <c r="K39" s="4">
        <f>RANK(J39,'Universal Aggregate Worksheet'!AT7:AT67,1)</f>
        <v>22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23</v>
      </c>
      <c r="C40" s="4">
        <v>26.5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-0.38784613457576711</v>
      </c>
      <c r="K40" s="4">
        <f>RANK(J40,'Universal Aggregate Worksheet'!AU7:AU67,0)</f>
        <v>39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8.6021505376344093E-2</v>
      </c>
      <c r="G41" s="13">
        <f>C20/C10</f>
        <v>9.3103448275862075E-2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9.3103448275862075E-2</v>
      </c>
      <c r="G42" s="10">
        <f>B20/B10</f>
        <v>8.6021505376344093E-2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-7.0819428995179817E-3</v>
      </c>
      <c r="G43" s="10">
        <f>G41-G42</f>
        <v>7.0819428995179817E-3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618.25</v>
      </c>
      <c r="C44" s="4">
        <v>618.25</v>
      </c>
      <c r="D44" s="65" t="s">
        <v>34</v>
      </c>
      <c r="E44" s="12" t="s">
        <v>209</v>
      </c>
      <c r="F44" s="79">
        <f>B20/F9</f>
        <v>9.1428571428571428E-2</v>
      </c>
      <c r="G44" s="79">
        <f>C20/F10</f>
        <v>7.9881656804733733E-2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9.90990990990991E-2</v>
      </c>
      <c r="G45" s="79">
        <f>C21/C9</f>
        <v>7.2463768115942032E-2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0.20857142857142857</v>
      </c>
      <c r="G48" s="32"/>
      <c r="H48" s="64"/>
      <c r="M48" s="65" t="s">
        <v>39</v>
      </c>
    </row>
    <row r="49" spans="1:13">
      <c r="A49" s="4" t="s">
        <v>22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30.792682926829269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27.586206896551722</v>
      </c>
      <c r="D49" s="65" t="s">
        <v>38</v>
      </c>
      <c r="E49" s="4" t="s">
        <v>152</v>
      </c>
      <c r="F49" s="10">
        <f>C15/F10</f>
        <v>0.10650887573964497</v>
      </c>
      <c r="G49" s="29"/>
      <c r="H49" s="64"/>
      <c r="M49" s="65" t="s">
        <v>38</v>
      </c>
    </row>
    <row r="50" spans="1:13">
      <c r="A50" s="4" t="s">
        <v>29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23.160762942779293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27.868852459016392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25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30.640668523676879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20.820189274447952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35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31.485587583148561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30.789473684210527</v>
      </c>
      <c r="D52" s="65" t="s">
        <v>43</v>
      </c>
      <c r="E52" s="4" t="s">
        <v>85</v>
      </c>
      <c r="F52" s="10">
        <f>B39/F11</f>
        <v>3.9244186046511628E-2</v>
      </c>
      <c r="G52" s="10">
        <f>C39/F11</f>
        <v>4.7965116279069769E-2</v>
      </c>
      <c r="H52" s="64"/>
      <c r="M52" s="65" t="s">
        <v>42</v>
      </c>
    </row>
    <row r="53" spans="1:13">
      <c r="A53" s="4" t="s">
        <v>55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32.446808510638299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31.818181818181817</v>
      </c>
      <c r="D53" s="65" t="s">
        <v>44</v>
      </c>
      <c r="E53" s="12" t="s">
        <v>211</v>
      </c>
      <c r="F53" s="79">
        <f>(C12-C9)/F10</f>
        <v>0.30769230769230771</v>
      </c>
      <c r="G53" s="79">
        <f>(B12-B9)/F9</f>
        <v>0.27142857142857141</v>
      </c>
      <c r="H53" s="64"/>
      <c r="M53" s="65" t="s">
        <v>43</v>
      </c>
    </row>
    <row r="54" spans="1:13">
      <c r="A54" s="4" t="s">
        <v>38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25.384615384615383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31.615120274914087</v>
      </c>
      <c r="D54" s="65" t="s">
        <v>45</v>
      </c>
      <c r="E54" s="12" t="s">
        <v>350</v>
      </c>
      <c r="F54" s="79">
        <f>B29/F10</f>
        <v>0.24260355029585798</v>
      </c>
      <c r="G54" s="79">
        <f>C29/F9</f>
        <v>0.22</v>
      </c>
      <c r="H54" s="64"/>
      <c r="M54" s="65" t="s">
        <v>44</v>
      </c>
    </row>
    <row r="55" spans="1:13">
      <c r="A55" s="4" t="s">
        <v>59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29.552238805970148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27.457627118644069</v>
      </c>
      <c r="D55" s="65" t="s">
        <v>46</v>
      </c>
      <c r="E55" s="12" t="s">
        <v>351</v>
      </c>
      <c r="F55" s="79">
        <f>B28/F9</f>
        <v>0.45714285714285713</v>
      </c>
      <c r="G55" s="79">
        <f>C28/F10</f>
        <v>0.48520710059171596</v>
      </c>
      <c r="H55" s="64"/>
      <c r="M55" s="65" t="s">
        <v>45</v>
      </c>
    </row>
    <row r="56" spans="1:13">
      <c r="A56" s="4" t="s">
        <v>5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26.409495548961427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28.947368421052634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51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27.167630057803464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27.197802197802197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45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26.702997275204361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33.521126760563376</v>
      </c>
      <c r="D58" s="65" t="s">
        <v>191</v>
      </c>
      <c r="E58" s="12" t="s">
        <v>100</v>
      </c>
      <c r="F58" s="10">
        <f>B71</f>
        <v>28.374348755962711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28.762194890538478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-0.38784613457576711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28.374348755962711</v>
      </c>
      <c r="C71" s="34">
        <f>AVERAGEIF(C49:C67,"&gt;0")</f>
        <v>28.762194890538478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42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127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Providence</v>
      </c>
      <c r="C7" s="75" t="s">
        <v>62</v>
      </c>
      <c r="D7" s="66" t="s">
        <v>193</v>
      </c>
      <c r="E7" s="7"/>
      <c r="F7" s="75" t="str">
        <f>B1</f>
        <v>Providence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61.047381546134659</v>
      </c>
      <c r="K8" s="4">
        <f>RANK(J8,'Universal Aggregate Worksheet'!I7:I67,0)</f>
        <v>52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70</v>
      </c>
      <c r="C9" s="4">
        <v>94</v>
      </c>
      <c r="D9" s="65" t="s">
        <v>1</v>
      </c>
      <c r="E9" s="4" t="s">
        <v>77</v>
      </c>
      <c r="F9" s="77">
        <f>B32+B33+C35</f>
        <v>298</v>
      </c>
      <c r="G9" s="27"/>
      <c r="H9" s="64"/>
      <c r="I9" s="12" t="s">
        <v>154</v>
      </c>
      <c r="J9" s="9">
        <f>F12</f>
        <v>29.725685785536157</v>
      </c>
      <c r="K9" s="4">
        <f>RANK(J9,'Universal Aggregate Worksheet'!F7:F67,0)</f>
        <v>54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259</v>
      </c>
      <c r="C10" s="4">
        <v>350</v>
      </c>
      <c r="D10" s="65" t="s">
        <v>2</v>
      </c>
      <c r="E10" s="4" t="s">
        <v>78</v>
      </c>
      <c r="F10" s="77">
        <f>C32+C33+B35</f>
        <v>314</v>
      </c>
      <c r="G10" s="27"/>
      <c r="H10" s="64"/>
      <c r="I10" s="12" t="s">
        <v>155</v>
      </c>
      <c r="J10" s="9">
        <f>F13</f>
        <v>31.321695760598502</v>
      </c>
      <c r="K10" s="4">
        <f>RANK(J10,'Universal Aggregate Worksheet'!G7:G67,1)</f>
        <v>16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0.27027027027027029</v>
      </c>
      <c r="C11" s="6">
        <f>C9/C10</f>
        <v>0.26857142857142857</v>
      </c>
      <c r="D11" s="65" t="s">
        <v>3</v>
      </c>
      <c r="E11" s="4" t="s">
        <v>79</v>
      </c>
      <c r="F11" s="77">
        <f>SUM(F9:F10)</f>
        <v>612</v>
      </c>
      <c r="G11" s="27"/>
      <c r="H11" s="64"/>
      <c r="I11" s="12" t="s">
        <v>203</v>
      </c>
      <c r="J11" s="9">
        <f>J9-J10</f>
        <v>-1.5960099750623442</v>
      </c>
      <c r="K11" s="4">
        <f>RANK(J11,'Universal Aggregate Worksheet'!H7:H67,0)</f>
        <v>41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154</v>
      </c>
      <c r="C12" s="4">
        <v>203</v>
      </c>
      <c r="D12" s="65" t="s">
        <v>4</v>
      </c>
      <c r="E12" s="4" t="s">
        <v>80</v>
      </c>
      <c r="F12" s="78">
        <f>F9/(B44/60)</f>
        <v>29.725685785536157</v>
      </c>
      <c r="G12" s="28"/>
      <c r="H12" s="64"/>
      <c r="I12" s="4" t="s">
        <v>128</v>
      </c>
      <c r="J12" s="10">
        <f>F24</f>
        <v>24.267456217240579</v>
      </c>
      <c r="K12" s="4">
        <f>RANK(J12,'Universal Aggregate Worksheet'!AB7:AB67,0)</f>
        <v>55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0.59459459459459463</v>
      </c>
      <c r="C13" s="6">
        <f>C12/C10</f>
        <v>0.57999999999999996</v>
      </c>
      <c r="D13" s="65" t="s">
        <v>5</v>
      </c>
      <c r="E13" s="4" t="s">
        <v>81</v>
      </c>
      <c r="F13" s="78">
        <f>F10/(B44/60)</f>
        <v>31.321695760598502</v>
      </c>
      <c r="G13" s="28"/>
      <c r="H13" s="64"/>
      <c r="I13" s="4" t="s">
        <v>131</v>
      </c>
      <c r="J13" s="10">
        <f>F25</f>
        <v>32.547330156839095</v>
      </c>
      <c r="K13" s="4">
        <f>RANK(J13,'Universal Aggregate Worksheet'!AD7:AD67,1)</f>
        <v>48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0.45454545454545453</v>
      </c>
      <c r="C14" s="6">
        <f>C9/C12</f>
        <v>0.46305418719211822</v>
      </c>
      <c r="D14" s="65" t="s">
        <v>6</v>
      </c>
      <c r="E14" s="4" t="s">
        <v>82</v>
      </c>
      <c r="F14" s="78">
        <f>F11/(B44/60)</f>
        <v>61.047381546134659</v>
      </c>
      <c r="G14" s="28"/>
      <c r="H14" s="64"/>
      <c r="I14" s="4" t="s">
        <v>133</v>
      </c>
      <c r="J14" s="10">
        <f>F26</f>
        <v>-8.2798739395985166</v>
      </c>
      <c r="K14" s="4">
        <f>RANK(J14,'Universal Aggregate Worksheet'!AF7:AF67,0)</f>
        <v>53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35</v>
      </c>
      <c r="C15" s="4">
        <v>60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0.86912751677852351</v>
      </c>
      <c r="K15" s="4">
        <f>RANK(J15,'Universal Aggregate Worksheet'!O7:O67,0)</f>
        <v>57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</v>
      </c>
      <c r="C16" s="6">
        <f>C15/C9</f>
        <v>0.63829787234042556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1.1146496815286624</v>
      </c>
      <c r="K16" s="4">
        <f>RANK(J16,'Universal Aggregate Worksheet'!T7:T67,1)</f>
        <v>50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35</v>
      </c>
      <c r="C17" s="8">
        <f>C9-C15</f>
        <v>34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0.2831467181467181</v>
      </c>
      <c r="K17" s="4">
        <f>RANK(J17,'Universal Aggregate Worksheet'!R7:R67,0)</f>
        <v>41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23.48993288590604</v>
      </c>
      <c r="G18" s="29"/>
      <c r="H18" s="64"/>
      <c r="I18" s="4" t="s">
        <v>166</v>
      </c>
      <c r="J18" s="6">
        <f>F36</f>
        <v>0.27286571428571427</v>
      </c>
      <c r="K18" s="4">
        <f>RANK(J18,'Universal Aggregate Worksheet'!W7:W67,1)</f>
        <v>15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29.936305732484076</v>
      </c>
      <c r="G19" s="29"/>
      <c r="H19" s="64"/>
      <c r="I19" s="4" t="s">
        <v>176</v>
      </c>
      <c r="J19" s="10">
        <f>F48</f>
        <v>0.1174496644295302</v>
      </c>
      <c r="K19" s="4">
        <f>RANK(J19,'Universal Aggregate Worksheet'!Y7:Y67,0)</f>
        <v>57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33</v>
      </c>
      <c r="C20" s="4">
        <v>22</v>
      </c>
      <c r="D20" s="65" t="s">
        <v>12</v>
      </c>
      <c r="E20" s="4" t="s">
        <v>115</v>
      </c>
      <c r="F20" s="10">
        <f>F18-F19</f>
        <v>-6.4463728465780363</v>
      </c>
      <c r="G20" s="29"/>
      <c r="H20" s="64"/>
      <c r="I20" s="4" t="s">
        <v>177</v>
      </c>
      <c r="J20" s="10">
        <f>F49</f>
        <v>0.19108280254777071</v>
      </c>
      <c r="K20" s="4">
        <f>RANK(J20,'Universal Aggregate Worksheet'!Z7:Z67,1)</f>
        <v>45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15</v>
      </c>
      <c r="C21" s="4">
        <v>9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0.48258706467661694</v>
      </c>
      <c r="K21" s="4">
        <f>RANK(J21,'Universal Aggregate Worksheet'!J7:J67,0)</f>
        <v>38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0.45454545454545453</v>
      </c>
      <c r="C22" s="23">
        <f>C21/C20</f>
        <v>0.40909090909090912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0.84795321637426901</v>
      </c>
      <c r="K22" s="4">
        <f>RANK(J22,'Universal Aggregate Worksheet'!K7:K67,0)</f>
        <v>20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0.83695652173913049</v>
      </c>
      <c r="K23" s="4">
        <f>RANK(J23,'Universal Aggregate Worksheet'!L7:L67,1)</f>
        <v>32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4.5454545454545456E-2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24.267456217240579</v>
      </c>
      <c r="G24" s="7"/>
      <c r="H24" s="64"/>
      <c r="I24" s="4" t="s">
        <v>198</v>
      </c>
      <c r="J24" s="6">
        <f>B22</f>
        <v>0.45454545454545453</v>
      </c>
      <c r="K24" s="4">
        <f>RANK(J24,'Universal Aggregate Worksheet'!AG7:AG67,0)</f>
        <v>12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32.547330156839095</v>
      </c>
      <c r="G25" s="7"/>
      <c r="H25" s="64"/>
      <c r="I25" s="12" t="s">
        <v>199</v>
      </c>
      <c r="J25" s="6">
        <f>C22</f>
        <v>0.40909090909090912</v>
      </c>
      <c r="K25" s="4">
        <f>RANK(J25,'Universal Aggregate Worksheet'!AH7:AH67,1)</f>
        <v>46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-8.2798739395985166</v>
      </c>
      <c r="G26" s="7"/>
      <c r="H26" s="64"/>
      <c r="I26" s="12" t="s">
        <v>212</v>
      </c>
      <c r="J26" s="10">
        <f>F41</f>
        <v>0.12741312741312741</v>
      </c>
      <c r="K26" s="4">
        <f>RANK(J26,'Universal Aggregate Worksheet'!AM7:AM67,0)</f>
        <v>10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251</v>
      </c>
      <c r="C27" s="4">
        <v>260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6.2857142857142861E-2</v>
      </c>
      <c r="K27" s="4">
        <f>RANK(J27,'Universal Aggregate Worksheet'!AN7:AN67,1)</f>
        <v>3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164</v>
      </c>
      <c r="C28" s="12">
        <v>149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0.11073825503355705</v>
      </c>
      <c r="K28" s="4">
        <f>RANK(J28,'Universal Aggregate Worksheet'!AI7:AI67,0)</f>
        <v>21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56</v>
      </c>
      <c r="C29" s="12">
        <v>63</v>
      </c>
      <c r="D29" s="65" t="s">
        <v>21</v>
      </c>
      <c r="E29" s="4" t="s">
        <v>141</v>
      </c>
      <c r="F29" s="10">
        <f>B10/F9</f>
        <v>0.86912751677852351</v>
      </c>
      <c r="G29" s="29"/>
      <c r="H29" s="64"/>
      <c r="I29" s="12" t="s">
        <v>215</v>
      </c>
      <c r="J29" s="80">
        <f>G44</f>
        <v>7.0063694267515922E-2</v>
      </c>
      <c r="K29" s="4">
        <f>RANK(J29,'Universal Aggregate Worksheet'!AJ7:AJ67,1)</f>
        <v>5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1.1146496815286624</v>
      </c>
      <c r="G30" s="7"/>
      <c r="H30" s="64"/>
      <c r="I30" s="12" t="s">
        <v>216</v>
      </c>
      <c r="J30" s="80">
        <f>F45</f>
        <v>0.21428571428571427</v>
      </c>
      <c r="K30" s="4">
        <f>RANK(J30,'Universal Aggregate Worksheet'!AK7:AK67,0)</f>
        <v>2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-0.24552216475013888</v>
      </c>
      <c r="G31" s="29"/>
      <c r="H31" s="64"/>
      <c r="I31" s="12" t="s">
        <v>217</v>
      </c>
      <c r="J31" s="80">
        <f>G45</f>
        <v>9.5744680851063829E-2</v>
      </c>
      <c r="K31" s="4">
        <f>RANK(J31,'Universal Aggregate Worksheet'!AL7:AL67,1)</f>
        <v>18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97</v>
      </c>
      <c r="C32" s="94">
        <v>104</v>
      </c>
      <c r="D32" s="65" t="s">
        <v>24</v>
      </c>
      <c r="E32" s="4" t="s">
        <v>143</v>
      </c>
      <c r="F32" s="10">
        <f>B12/F9</f>
        <v>0.51677852348993292</v>
      </c>
      <c r="G32" s="29"/>
      <c r="H32" s="64"/>
      <c r="I32" s="12" t="s">
        <v>219</v>
      </c>
      <c r="J32" s="10">
        <f>F52</f>
        <v>3.9215686274509803E-2</v>
      </c>
      <c r="K32" s="4">
        <f>RANK(J32,'Universal Aggregate Worksheet'!AO7:AO67,1)</f>
        <v>7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171</v>
      </c>
      <c r="C33" s="12">
        <v>184</v>
      </c>
      <c r="D33" s="65" t="s">
        <v>25</v>
      </c>
      <c r="E33" s="12" t="s">
        <v>144</v>
      </c>
      <c r="F33" s="10">
        <f>C12/F10</f>
        <v>0.64649681528662417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5.3921568627450983E-2</v>
      </c>
      <c r="K33" s="4">
        <f>RANK(J33,'Universal Aggregate Worksheet'!AP7:AP67,0)</f>
        <v>34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145</v>
      </c>
      <c r="C34" s="94">
        <v>154</v>
      </c>
      <c r="D34" s="65" t="s">
        <v>26</v>
      </c>
      <c r="E34" s="12" t="s">
        <v>87</v>
      </c>
      <c r="F34" s="13">
        <f>F32-F33</f>
        <v>-0.12971829179669125</v>
      </c>
      <c r="G34" s="29"/>
      <c r="H34" s="64"/>
      <c r="I34" s="12" t="s">
        <v>220</v>
      </c>
      <c r="J34" s="80">
        <f>F53</f>
        <v>0.34713375796178342</v>
      </c>
      <c r="K34" s="4">
        <f>RANK(J34,'Universal Aggregate Worksheet'!AQ7:AQ67,0)</f>
        <v>17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26</v>
      </c>
      <c r="C35" s="94">
        <f>C33-C34</f>
        <v>30</v>
      </c>
      <c r="D35" s="65" t="s">
        <v>27</v>
      </c>
      <c r="E35" s="12" t="s">
        <v>145</v>
      </c>
      <c r="F35" s="6">
        <f>((0.167*B21)+(B9)+(0.83*B23))/B10</f>
        <v>0.2831467181467181</v>
      </c>
      <c r="G35" s="30"/>
      <c r="H35" s="64"/>
      <c r="I35" s="12" t="s">
        <v>221</v>
      </c>
      <c r="J35" s="80">
        <f>G53</f>
        <v>0.28187919463087246</v>
      </c>
      <c r="K35" s="4">
        <f>RANK(J35,'Universal Aggregate Worksheet'!AR7:AR67,1)</f>
        <v>18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0.84795321637426901</v>
      </c>
      <c r="C36" s="6">
        <f>C34/(C34+C35)</f>
        <v>0.83695652173913049</v>
      </c>
      <c r="D36" s="65" t="s">
        <v>28</v>
      </c>
      <c r="E36" s="12" t="s">
        <v>146</v>
      </c>
      <c r="F36" s="6">
        <f>((0.167*C21)+(C9)+(0.83*C23))/C10</f>
        <v>0.27286571428571427</v>
      </c>
      <c r="G36" s="7"/>
      <c r="H36" s="64"/>
      <c r="I36" s="12" t="s">
        <v>352</v>
      </c>
      <c r="J36" s="80">
        <f>F54</f>
        <v>0.17834394904458598</v>
      </c>
      <c r="K36" s="4">
        <f>RANK(J36,'Universal Aggregate Worksheet'!N7:N67,1)</f>
        <v>5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0.47620129870129868</v>
      </c>
      <c r="G37" s="30"/>
      <c r="H37" s="64"/>
      <c r="I37" s="12" t="s">
        <v>353</v>
      </c>
      <c r="J37" s="80">
        <f>F55</f>
        <v>0.55033557046979864</v>
      </c>
      <c r="K37" s="4">
        <f>RANK(J37,'Universal Aggregate Worksheet'!M7:M67,1)</f>
        <v>53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0.47045812807881776</v>
      </c>
      <c r="G38" s="30"/>
      <c r="H38" s="64"/>
      <c r="I38" s="12" t="s">
        <v>200</v>
      </c>
      <c r="J38" s="10">
        <f>B71</f>
        <v>26.995037520276107</v>
      </c>
      <c r="K38" s="4">
        <f>RANK(J38,'Universal Aggregate Worksheet'!AS7:AS67,0)</f>
        <v>58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24</v>
      </c>
      <c r="C39" s="12">
        <v>33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28.486324541495527</v>
      </c>
      <c r="K39" s="4">
        <f>RANK(J39,'Universal Aggregate Worksheet'!AT7:AT67,1)</f>
        <v>17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20</v>
      </c>
      <c r="C40" s="4">
        <v>27.5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-1.4912870212194207</v>
      </c>
      <c r="K40" s="4">
        <f>RANK(J40,'Universal Aggregate Worksheet'!AU7:AU67,0)</f>
        <v>48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0.12741312741312741</v>
      </c>
      <c r="G41" s="13">
        <f>C20/C10</f>
        <v>6.2857142857142861E-2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6.2857142857142861E-2</v>
      </c>
      <c r="G42" s="10">
        <f>B20/B10</f>
        <v>0.12741312741312741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6.4555984555984547E-2</v>
      </c>
      <c r="G43" s="10">
        <f>G41-G42</f>
        <v>-6.4555984555984547E-2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601.5</v>
      </c>
      <c r="C44" s="4">
        <v>601.5</v>
      </c>
      <c r="D44" s="65" t="s">
        <v>34</v>
      </c>
      <c r="E44" s="12" t="s">
        <v>209</v>
      </c>
      <c r="F44" s="79">
        <f>B20/F9</f>
        <v>0.11073825503355705</v>
      </c>
      <c r="G44" s="79">
        <f>C20/F10</f>
        <v>7.0063694267515922E-2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0.21428571428571427</v>
      </c>
      <c r="G45" s="79">
        <f>C21/C9</f>
        <v>9.5744680851063829E-2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0.1174496644295302</v>
      </c>
      <c r="G48" s="32"/>
      <c r="H48" s="64"/>
      <c r="M48" s="65" t="s">
        <v>39</v>
      </c>
    </row>
    <row r="49" spans="1:13">
      <c r="A49" s="4" t="s">
        <v>26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26.530612244897959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27.466666666666669</v>
      </c>
      <c r="D49" s="65" t="s">
        <v>38</v>
      </c>
      <c r="E49" s="4" t="s">
        <v>152</v>
      </c>
      <c r="F49" s="10">
        <f>C15/F10</f>
        <v>0.19108280254777071</v>
      </c>
      <c r="G49" s="29"/>
      <c r="H49" s="64"/>
      <c r="M49" s="65" t="s">
        <v>38</v>
      </c>
    </row>
    <row r="50" spans="1:13">
      <c r="A50" s="4" t="s">
        <v>58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21.53846153846154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42.482100238663485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29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23.160762942779293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27.868852459016392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18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25.543478260869566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28.337874659400548</v>
      </c>
      <c r="D52" s="65" t="s">
        <v>43</v>
      </c>
      <c r="E52" s="4" t="s">
        <v>85</v>
      </c>
      <c r="F52" s="10">
        <f>B39/F11</f>
        <v>3.9215686274509803E-2</v>
      </c>
      <c r="G52" s="10">
        <f>C39/F11</f>
        <v>5.3921568627450983E-2</v>
      </c>
      <c r="H52" s="64"/>
      <c r="M52" s="65" t="s">
        <v>42</v>
      </c>
    </row>
    <row r="53" spans="1:13">
      <c r="A53" s="4" t="s">
        <v>51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27.167630057803464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27.197802197802197</v>
      </c>
      <c r="D53" s="65" t="s">
        <v>44</v>
      </c>
      <c r="E53" s="12" t="s">
        <v>211</v>
      </c>
      <c r="F53" s="79">
        <f>(C12-C9)/F10</f>
        <v>0.34713375796178342</v>
      </c>
      <c r="G53" s="79">
        <f>(B12-B9)/F9</f>
        <v>0.28187919463087246</v>
      </c>
      <c r="H53" s="64"/>
      <c r="M53" s="65" t="s">
        <v>43</v>
      </c>
    </row>
    <row r="54" spans="1:13">
      <c r="A54" s="4" t="s">
        <v>48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31.989247311827956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27.249357326478147</v>
      </c>
      <c r="D54" s="65" t="s">
        <v>45</v>
      </c>
      <c r="E54" s="12" t="s">
        <v>350</v>
      </c>
      <c r="F54" s="79">
        <f>B29/F10</f>
        <v>0.17834394904458598</v>
      </c>
      <c r="G54" s="79">
        <f>C29/F9</f>
        <v>0.21140939597315436</v>
      </c>
      <c r="H54" s="64"/>
      <c r="M54" s="65" t="s">
        <v>44</v>
      </c>
    </row>
    <row r="55" spans="1:13">
      <c r="A55" s="4" t="s">
        <v>6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30.855855855855857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25.133689839572192</v>
      </c>
      <c r="D55" s="65" t="s">
        <v>46</v>
      </c>
      <c r="E55" s="12" t="s">
        <v>351</v>
      </c>
      <c r="F55" s="79">
        <f>B28/F9</f>
        <v>0.55033557046979864</v>
      </c>
      <c r="G55" s="79">
        <f>C28/F10</f>
        <v>0.47452229299363058</v>
      </c>
      <c r="H55" s="64"/>
      <c r="M55" s="65" t="s">
        <v>45</v>
      </c>
    </row>
    <row r="56" spans="1:13">
      <c r="A56" s="4" t="s">
        <v>45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26.702997275204361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33.521126760563376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59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29.552238805970148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27.457627118644069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36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26.90909090909091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18.148148148148149</v>
      </c>
      <c r="D58" s="65" t="s">
        <v>191</v>
      </c>
      <c r="E58" s="12" t="s">
        <v>100</v>
      </c>
      <c r="F58" s="10">
        <f>B71</f>
        <v>26.995037520276107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28.486324541495527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-1.4912870212194207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26.995037520276107</v>
      </c>
      <c r="C71" s="34">
        <f>AVERAGEIF(C49:C67,"&gt;0")</f>
        <v>28.486324541495527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U68"/>
  <sheetViews>
    <sheetView tabSelected="1" zoomScaleNormal="100" workbookViewId="0">
      <pane xSplit="1" topLeftCell="B1" activePane="topRight" state="frozen"/>
      <selection activeCell="I5" sqref="I5:K52"/>
      <selection pane="topRight" activeCell="A45" sqref="A45"/>
    </sheetView>
  </sheetViews>
  <sheetFormatPr defaultRowHeight="15"/>
  <cols>
    <col min="1" max="1" width="15.85546875" bestFit="1" customWidth="1"/>
    <col min="2" max="15" width="15.7109375" customWidth="1"/>
    <col min="16" max="16" width="15.7109375" hidden="1" customWidth="1"/>
    <col min="17" max="18" width="15.7109375" customWidth="1"/>
    <col min="19" max="19" width="15.7109375" hidden="1" customWidth="1"/>
    <col min="20" max="20" width="15.7109375" customWidth="1"/>
    <col min="21" max="21" width="15.7109375" hidden="1" customWidth="1"/>
    <col min="22" max="23" width="15.7109375" customWidth="1"/>
    <col min="24" max="24" width="15.7109375" hidden="1" customWidth="1"/>
    <col min="25" max="47" width="15.7109375" customWidth="1"/>
  </cols>
  <sheetData>
    <row r="1" spans="1:47">
      <c r="A1" s="3" t="s">
        <v>129</v>
      </c>
    </row>
    <row r="2" spans="1:47">
      <c r="A2" s="63">
        <v>2012</v>
      </c>
    </row>
    <row r="3" spans="1:47" ht="15.75" thickBot="1"/>
    <row r="4" spans="1:47" ht="15.75" thickBot="1">
      <c r="B4" s="117" t="s">
        <v>181</v>
      </c>
      <c r="C4" s="118"/>
      <c r="D4" s="118"/>
      <c r="E4" s="118"/>
      <c r="F4" s="118"/>
      <c r="G4" s="118"/>
      <c r="H4" s="118"/>
      <c r="I4" s="119"/>
      <c r="J4" s="117" t="s">
        <v>182</v>
      </c>
      <c r="K4" s="118"/>
      <c r="L4" s="118"/>
      <c r="M4" s="118"/>
      <c r="N4" s="119"/>
      <c r="O4" s="117" t="s">
        <v>183</v>
      </c>
      <c r="P4" s="120"/>
      <c r="Q4" s="120"/>
      <c r="R4" s="120"/>
      <c r="S4" s="120"/>
      <c r="T4" s="120"/>
      <c r="U4" s="120"/>
      <c r="V4" s="120"/>
      <c r="W4" s="120"/>
      <c r="X4" s="121"/>
      <c r="Y4" s="117" t="s">
        <v>186</v>
      </c>
      <c r="Z4" s="121"/>
      <c r="AA4" s="117" t="s">
        <v>184</v>
      </c>
      <c r="AB4" s="120"/>
      <c r="AC4" s="120"/>
      <c r="AD4" s="120"/>
      <c r="AE4" s="120"/>
      <c r="AF4" s="121"/>
      <c r="AG4" s="117" t="s">
        <v>187</v>
      </c>
      <c r="AH4" s="118"/>
      <c r="AI4" s="118"/>
      <c r="AJ4" s="118"/>
      <c r="AK4" s="118"/>
      <c r="AL4" s="118"/>
      <c r="AM4" s="118"/>
      <c r="AN4" s="118"/>
      <c r="AO4" s="118"/>
      <c r="AP4" s="119"/>
      <c r="AQ4" s="117" t="s">
        <v>229</v>
      </c>
      <c r="AR4" s="119"/>
      <c r="AS4" s="117" t="s">
        <v>185</v>
      </c>
      <c r="AT4" s="120"/>
      <c r="AU4" s="121"/>
    </row>
    <row r="5" spans="1:47">
      <c r="B5" s="47"/>
      <c r="C5" s="22"/>
      <c r="D5" s="22"/>
      <c r="E5" s="22"/>
      <c r="F5" s="22"/>
      <c r="G5" s="22"/>
      <c r="H5" s="22"/>
      <c r="I5" s="48"/>
      <c r="J5" s="47"/>
      <c r="K5" s="22"/>
      <c r="L5" s="22"/>
      <c r="M5" s="84"/>
      <c r="N5" s="93"/>
      <c r="O5" s="47"/>
      <c r="P5" s="22"/>
      <c r="Q5" s="22"/>
      <c r="R5" s="22"/>
      <c r="S5" s="22"/>
      <c r="T5" s="22"/>
      <c r="U5" s="22"/>
      <c r="V5" s="22"/>
      <c r="W5" s="22"/>
      <c r="X5" s="48"/>
      <c r="Y5" s="47"/>
      <c r="Z5" s="48"/>
      <c r="AA5" s="47"/>
      <c r="AB5" s="22"/>
      <c r="AC5" s="22"/>
      <c r="AD5" s="22"/>
      <c r="AE5" s="22"/>
      <c r="AF5" s="48"/>
      <c r="AG5" s="47"/>
      <c r="AH5" s="22"/>
      <c r="AI5" s="22"/>
      <c r="AJ5" s="22"/>
      <c r="AK5" s="22"/>
      <c r="AL5" s="22"/>
      <c r="AM5" s="22"/>
      <c r="AN5" s="22"/>
      <c r="AO5" s="22"/>
      <c r="AP5" s="48"/>
      <c r="AQ5" s="47"/>
      <c r="AR5" s="48"/>
      <c r="AS5" s="47"/>
      <c r="AT5" s="22"/>
      <c r="AU5" s="48"/>
    </row>
    <row r="6" spans="1:47" s="1" customFormat="1" ht="75">
      <c r="A6" s="35"/>
      <c r="B6" s="49" t="s">
        <v>156</v>
      </c>
      <c r="C6" s="36" t="s">
        <v>157</v>
      </c>
      <c r="D6" s="36" t="s">
        <v>171</v>
      </c>
      <c r="E6" s="36" t="s">
        <v>158</v>
      </c>
      <c r="F6" s="36" t="s">
        <v>154</v>
      </c>
      <c r="G6" s="36" t="s">
        <v>155</v>
      </c>
      <c r="H6" s="36" t="s">
        <v>172</v>
      </c>
      <c r="I6" s="50" t="s">
        <v>159</v>
      </c>
      <c r="J6" s="49" t="s">
        <v>173</v>
      </c>
      <c r="K6" s="36" t="s">
        <v>174</v>
      </c>
      <c r="L6" s="92" t="s">
        <v>175</v>
      </c>
      <c r="M6" s="36" t="s">
        <v>353</v>
      </c>
      <c r="N6" s="50" t="s">
        <v>352</v>
      </c>
      <c r="O6" s="49" t="s">
        <v>160</v>
      </c>
      <c r="P6" s="36" t="s">
        <v>161</v>
      </c>
      <c r="Q6" s="36" t="s">
        <v>356</v>
      </c>
      <c r="R6" s="36" t="s">
        <v>162</v>
      </c>
      <c r="S6" s="36" t="s">
        <v>163</v>
      </c>
      <c r="T6" s="36" t="s">
        <v>164</v>
      </c>
      <c r="U6" s="36" t="s">
        <v>165</v>
      </c>
      <c r="V6" s="36" t="s">
        <v>357</v>
      </c>
      <c r="W6" s="36" t="s">
        <v>166</v>
      </c>
      <c r="X6" s="50" t="s">
        <v>167</v>
      </c>
      <c r="Y6" s="49" t="s">
        <v>176</v>
      </c>
      <c r="Z6" s="50" t="s">
        <v>177</v>
      </c>
      <c r="AA6" s="49" t="s">
        <v>105</v>
      </c>
      <c r="AB6" s="36" t="s">
        <v>128</v>
      </c>
      <c r="AC6" s="36" t="s">
        <v>130</v>
      </c>
      <c r="AD6" s="36" t="s">
        <v>131</v>
      </c>
      <c r="AE6" s="36" t="s">
        <v>132</v>
      </c>
      <c r="AF6" s="50" t="s">
        <v>133</v>
      </c>
      <c r="AG6" s="49" t="s">
        <v>179</v>
      </c>
      <c r="AH6" s="36" t="s">
        <v>178</v>
      </c>
      <c r="AI6" s="81" t="s">
        <v>222</v>
      </c>
      <c r="AJ6" s="81" t="s">
        <v>223</v>
      </c>
      <c r="AK6" s="81" t="s">
        <v>224</v>
      </c>
      <c r="AL6" s="81" t="s">
        <v>225</v>
      </c>
      <c r="AM6" s="81" t="s">
        <v>226</v>
      </c>
      <c r="AN6" s="81" t="s">
        <v>227</v>
      </c>
      <c r="AO6" s="81" t="s">
        <v>219</v>
      </c>
      <c r="AP6" s="82" t="s">
        <v>228</v>
      </c>
      <c r="AQ6" s="49" t="s">
        <v>220</v>
      </c>
      <c r="AR6" s="82" t="s">
        <v>221</v>
      </c>
      <c r="AS6" s="49" t="s">
        <v>168</v>
      </c>
      <c r="AT6" s="36" t="s">
        <v>169</v>
      </c>
      <c r="AU6" s="50" t="s">
        <v>170</v>
      </c>
    </row>
    <row r="7" spans="1:47">
      <c r="A7" s="45" t="s">
        <v>32</v>
      </c>
      <c r="B7" s="51">
        <f>Massachusetts!F9</f>
        <v>324</v>
      </c>
      <c r="C7" s="8">
        <f>Massachusetts!F10</f>
        <v>279</v>
      </c>
      <c r="D7" s="8">
        <f>B7-C7</f>
        <v>45</v>
      </c>
      <c r="E7" s="8">
        <f>Massachusetts!F11</f>
        <v>603</v>
      </c>
      <c r="F7" s="10">
        <f>Massachusetts!F12</f>
        <v>32.332640332640331</v>
      </c>
      <c r="G7" s="10">
        <f>Massachusetts!F13</f>
        <v>27.841995841995839</v>
      </c>
      <c r="H7" s="10">
        <f>F7-G7</f>
        <v>4.4906444906444918</v>
      </c>
      <c r="I7" s="52">
        <f>Massachusetts!F14</f>
        <v>60.17463617463617</v>
      </c>
      <c r="J7" s="59">
        <f>Massachusetts!J21</f>
        <v>0.59633027522935778</v>
      </c>
      <c r="K7" s="6">
        <f>Massachusetts!J22</f>
        <v>0.8404907975460123</v>
      </c>
      <c r="L7" s="6">
        <f>Massachusetts!J23</f>
        <v>0.81212121212121213</v>
      </c>
      <c r="M7" s="97">
        <f>Massachusetts!J37</f>
        <v>0.39197530864197533</v>
      </c>
      <c r="N7" s="98">
        <f>Massachusetts!J36</f>
        <v>0.25806451612903225</v>
      </c>
      <c r="O7" s="57">
        <f>Massachusetts!F29</f>
        <v>1.1851851851851851</v>
      </c>
      <c r="P7" s="10">
        <f>Massachusetts!F32</f>
        <v>0.74382716049382713</v>
      </c>
      <c r="Q7" s="59">
        <f>Massachusetts!B11</f>
        <v>0.3359375</v>
      </c>
      <c r="R7" s="6">
        <f>Massachusetts!F35</f>
        <v>0.34636197916666672</v>
      </c>
      <c r="S7" s="6">
        <f>Massachusetts!F37</f>
        <v>0.5518796680497926</v>
      </c>
      <c r="T7" s="10">
        <f>Massachusetts!F30</f>
        <v>1.0896057347670252</v>
      </c>
      <c r="U7" s="10">
        <f>Massachusetts!F33</f>
        <v>0.62365591397849462</v>
      </c>
      <c r="V7" s="6">
        <f>Massachusetts!C11</f>
        <v>0.20394736842105263</v>
      </c>
      <c r="W7" s="6">
        <f>Massachusetts!F36</f>
        <v>0.21108881578947369</v>
      </c>
      <c r="X7" s="60">
        <f>Massachusetts!F38</f>
        <v>0.36879885057471268</v>
      </c>
      <c r="Y7" s="100">
        <f>Massachusetts!F48</f>
        <v>0.26543209876543211</v>
      </c>
      <c r="Z7" s="98">
        <f>Massachusetts!F49</f>
        <v>0.12544802867383512</v>
      </c>
      <c r="AA7" s="57">
        <f>Massachusetts!F18</f>
        <v>39.814814814814817</v>
      </c>
      <c r="AB7" s="10">
        <f>Massachusetts!F24</f>
        <v>40.44941250287107</v>
      </c>
      <c r="AC7" s="10">
        <f>Massachusetts!F19</f>
        <v>22.222222222222221</v>
      </c>
      <c r="AD7" s="10">
        <f>Massachusetts!F25</f>
        <v>22.311499713211862</v>
      </c>
      <c r="AE7" s="10">
        <f>Massachusetts!F20</f>
        <v>17.592592592592595</v>
      </c>
      <c r="AF7" s="52">
        <f>Massachusetts!F26</f>
        <v>18.137912789659207</v>
      </c>
      <c r="AG7" s="59">
        <f>Massachusetts!B22</f>
        <v>0.42222222222222222</v>
      </c>
      <c r="AH7" s="6">
        <f>Massachusetts!C22</f>
        <v>0.33333333333333331</v>
      </c>
      <c r="AI7" s="80">
        <f>Massachusetts!F44</f>
        <v>0.1388888888888889</v>
      </c>
      <c r="AJ7" s="80">
        <f>Massachusetts!G44</f>
        <v>0.13978494623655913</v>
      </c>
      <c r="AK7" s="80">
        <f>Massachusetts!F45</f>
        <v>0.14728682170542637</v>
      </c>
      <c r="AL7" s="80">
        <f>Massachusetts!G45</f>
        <v>0.20967741935483872</v>
      </c>
      <c r="AM7" s="80">
        <f>Massachusetts!F41</f>
        <v>0.1171875</v>
      </c>
      <c r="AN7" s="80">
        <f>Massachusetts!F42</f>
        <v>0.12828947368421054</v>
      </c>
      <c r="AO7" s="80">
        <f>Massachusetts!F52</f>
        <v>6.633499170812604E-2</v>
      </c>
      <c r="AP7" s="103">
        <f>Massachusetts!G52</f>
        <v>7.6285240464344942E-2</v>
      </c>
      <c r="AQ7" s="83">
        <f>Massachusetts!F53</f>
        <v>0.40143369175627241</v>
      </c>
      <c r="AR7" s="103">
        <f>Massachusetts!G53</f>
        <v>0.34567901234567899</v>
      </c>
      <c r="AS7" s="57">
        <f>Massachusetts!F58</f>
        <v>29.232086979872413</v>
      </c>
      <c r="AT7" s="10">
        <f>Massachusetts!F59</f>
        <v>28.967524207138251</v>
      </c>
      <c r="AU7" s="52">
        <f>Massachusetts!F60</f>
        <v>0.26456277273416262</v>
      </c>
    </row>
    <row r="8" spans="1:47">
      <c r="A8" s="45" t="s">
        <v>10</v>
      </c>
      <c r="B8" s="51">
        <f>Cornell!F9</f>
        <v>342</v>
      </c>
      <c r="C8" s="8">
        <f>Cornell!F10</f>
        <v>304</v>
      </c>
      <c r="D8" s="8">
        <f>B8-C8</f>
        <v>38</v>
      </c>
      <c r="E8" s="8">
        <f>Cornell!F11</f>
        <v>646</v>
      </c>
      <c r="F8" s="10">
        <f>Cornell!F12</f>
        <v>34.001657000828502</v>
      </c>
      <c r="G8" s="10">
        <f>Cornell!F13</f>
        <v>30.223695111847555</v>
      </c>
      <c r="H8" s="10">
        <f>F8-G8</f>
        <v>3.777961888980947</v>
      </c>
      <c r="I8" s="52">
        <f>Cornell!F14</f>
        <v>64.225352112676049</v>
      </c>
      <c r="J8" s="59">
        <f>Cornell!J21</f>
        <v>0.53164556962025311</v>
      </c>
      <c r="K8" s="6">
        <f>Cornell!J22</f>
        <v>0.87096774193548387</v>
      </c>
      <c r="L8" s="6">
        <f>Cornell!J23</f>
        <v>0.8224852071005917</v>
      </c>
      <c r="M8" s="97">
        <f>Cornell!J37</f>
        <v>0.41812865497076024</v>
      </c>
      <c r="N8" s="98">
        <f>Cornell!J36</f>
        <v>0.25328947368421051</v>
      </c>
      <c r="O8" s="57">
        <f>Cornell!F29</f>
        <v>1.2222222222222223</v>
      </c>
      <c r="P8" s="10">
        <f>Cornell!F32</f>
        <v>0.6900584795321637</v>
      </c>
      <c r="Q8" s="59">
        <f>Cornell!B11</f>
        <v>0.30622009569377989</v>
      </c>
      <c r="R8" s="6">
        <f>Cornell!F35</f>
        <v>0.31341148325358853</v>
      </c>
      <c r="S8" s="6">
        <f>Cornell!F37</f>
        <v>0.55511016949152547</v>
      </c>
      <c r="T8" s="10">
        <f>Cornell!F30</f>
        <v>0.97039473684210531</v>
      </c>
      <c r="U8" s="10">
        <f>Cornell!F33</f>
        <v>0.54934210526315785</v>
      </c>
      <c r="V8" s="6">
        <f>Cornell!C11</f>
        <v>0.26779661016949152</v>
      </c>
      <c r="W8" s="6">
        <f>Cornell!F36</f>
        <v>0.2728915254237288</v>
      </c>
      <c r="X8" s="60">
        <f>Cornell!F38</f>
        <v>0.48205389221556888</v>
      </c>
      <c r="Y8" s="100">
        <f>Cornell!F48</f>
        <v>0.17836257309941519</v>
      </c>
      <c r="Z8" s="98">
        <f>Cornell!F49</f>
        <v>0.14473684210526316</v>
      </c>
      <c r="AA8" s="57">
        <f>Cornell!F18</f>
        <v>37.42690058479532</v>
      </c>
      <c r="AB8" s="10">
        <f>Cornell!F24</f>
        <v>37.524613945297219</v>
      </c>
      <c r="AC8" s="10">
        <f>Cornell!F19</f>
        <v>25.986842105263158</v>
      </c>
      <c r="AD8" s="10">
        <f>Cornell!F25</f>
        <v>25.463320227555187</v>
      </c>
      <c r="AE8" s="10">
        <f>Cornell!F20</f>
        <v>11.440058479532162</v>
      </c>
      <c r="AF8" s="52">
        <f>Cornell!F26</f>
        <v>12.061293717742032</v>
      </c>
      <c r="AG8" s="59">
        <f>Cornell!B22</f>
        <v>0.45</v>
      </c>
      <c r="AH8" s="6">
        <f>Cornell!C22</f>
        <v>0.26470588235294118</v>
      </c>
      <c r="AI8" s="80">
        <f>Cornell!F44</f>
        <v>0.11695906432748537</v>
      </c>
      <c r="AJ8" s="80">
        <f>Cornell!G44</f>
        <v>0.1118421052631579</v>
      </c>
      <c r="AK8" s="80">
        <f>Cornell!F45</f>
        <v>0.140625</v>
      </c>
      <c r="AL8" s="80">
        <f>Cornell!G45</f>
        <v>0.11392405063291139</v>
      </c>
      <c r="AM8" s="80">
        <f>Cornell!F41</f>
        <v>9.569377990430622E-2</v>
      </c>
      <c r="AN8" s="80">
        <f>Cornell!F42</f>
        <v>0.11525423728813559</v>
      </c>
      <c r="AO8" s="80">
        <f>Cornell!F52</f>
        <v>5.5727554179566562E-2</v>
      </c>
      <c r="AP8" s="103">
        <f>Cornell!G52</f>
        <v>6.6563467492260067E-2</v>
      </c>
      <c r="AQ8" s="83">
        <f>Cornell!F53</f>
        <v>0.28947368421052633</v>
      </c>
      <c r="AR8" s="103">
        <f>Cornell!G53</f>
        <v>0.31578947368421051</v>
      </c>
      <c r="AS8" s="57">
        <f>Cornell!F58</f>
        <v>29.952948182609269</v>
      </c>
      <c r="AT8" s="10">
        <f>Cornell!F59</f>
        <v>29.352596691773947</v>
      </c>
      <c r="AU8" s="52">
        <f>Cornell!F60</f>
        <v>0.60035149083532247</v>
      </c>
    </row>
    <row r="9" spans="1:47">
      <c r="A9" s="45" t="s">
        <v>56</v>
      </c>
      <c r="B9" s="51">
        <f>Virginia!F9</f>
        <v>383</v>
      </c>
      <c r="C9" s="8">
        <f>Virginia!F10</f>
        <v>330</v>
      </c>
      <c r="D9" s="8">
        <f>B9-C9</f>
        <v>53</v>
      </c>
      <c r="E9" s="8">
        <f>Virginia!F11</f>
        <v>713</v>
      </c>
      <c r="F9" s="10">
        <f>Virginia!F12</f>
        <v>34.491557223264543</v>
      </c>
      <c r="G9" s="10">
        <f>Virginia!F13</f>
        <v>29.718574108818014</v>
      </c>
      <c r="H9" s="10">
        <f>F9-G9</f>
        <v>4.7729831144465287</v>
      </c>
      <c r="I9" s="52">
        <f>Virginia!F14</f>
        <v>64.210131332082554</v>
      </c>
      <c r="J9" s="59">
        <f>Virginia!J21</f>
        <v>0.5641025641025641</v>
      </c>
      <c r="K9" s="6">
        <f>Virginia!J22</f>
        <v>0.89603960396039606</v>
      </c>
      <c r="L9" s="6">
        <f>Virginia!J23</f>
        <v>0.85789473684210527</v>
      </c>
      <c r="M9" s="97">
        <f>Virginia!J37</f>
        <v>0.35770234986945171</v>
      </c>
      <c r="N9" s="98">
        <f>Virginia!J36</f>
        <v>0.24848484848484848</v>
      </c>
      <c r="O9" s="57">
        <f>Virginia!F29</f>
        <v>1.1148825065274151</v>
      </c>
      <c r="P9" s="10">
        <f>Virginia!F32</f>
        <v>0.6788511749347258</v>
      </c>
      <c r="Q9" s="59">
        <f>Virginia!B11</f>
        <v>0.33723653395784542</v>
      </c>
      <c r="R9" s="6">
        <f>Virginia!F35</f>
        <v>0.3431030444964871</v>
      </c>
      <c r="S9" s="6">
        <f>Virginia!F37</f>
        <v>0.56348076923076917</v>
      </c>
      <c r="T9" s="10">
        <f>Virginia!F30</f>
        <v>1.1272727272727272</v>
      </c>
      <c r="U9" s="10">
        <f>Virginia!F33</f>
        <v>0.64848484848484844</v>
      </c>
      <c r="V9" s="6">
        <f>Virginia!C11</f>
        <v>0.239247311827957</v>
      </c>
      <c r="W9" s="6">
        <f>Virginia!F36</f>
        <v>0.24508333333333335</v>
      </c>
      <c r="X9" s="60">
        <f>Virginia!F38</f>
        <v>0.42603271028037387</v>
      </c>
      <c r="Y9" s="100">
        <f>Virginia!F48</f>
        <v>0.24804177545691905</v>
      </c>
      <c r="Z9" s="98">
        <f>Virginia!F49</f>
        <v>0.14545454545454545</v>
      </c>
      <c r="AA9" s="57">
        <f>Virginia!F18</f>
        <v>37.597911227154043</v>
      </c>
      <c r="AB9" s="10">
        <f>Virginia!F24</f>
        <v>38.386511623976141</v>
      </c>
      <c r="AC9" s="10">
        <f>Virginia!F19</f>
        <v>26.969696969696972</v>
      </c>
      <c r="AD9" s="10">
        <f>Virginia!F25</f>
        <v>26.368385520940098</v>
      </c>
      <c r="AE9" s="10">
        <f>Virginia!F20</f>
        <v>10.628214257457071</v>
      </c>
      <c r="AF9" s="52">
        <f>Virginia!F26</f>
        <v>12.018126103036042</v>
      </c>
      <c r="AG9" s="59">
        <f>Virginia!B22</f>
        <v>0.4838709677419355</v>
      </c>
      <c r="AH9" s="6">
        <f>Virginia!C22</f>
        <v>0.35135135135135137</v>
      </c>
      <c r="AI9" s="80">
        <f>Virginia!F44</f>
        <v>8.0939947780678853E-2</v>
      </c>
      <c r="AJ9" s="80">
        <f>Virginia!G44</f>
        <v>0.11212121212121212</v>
      </c>
      <c r="AK9" s="80">
        <f>Virginia!F45</f>
        <v>0.10416666666666667</v>
      </c>
      <c r="AL9" s="80">
        <f>Virginia!G45</f>
        <v>0.14606741573033707</v>
      </c>
      <c r="AM9" s="80">
        <f>Virginia!F41</f>
        <v>7.2599531615925056E-2</v>
      </c>
      <c r="AN9" s="80">
        <f>Virginia!F42</f>
        <v>9.9462365591397844E-2</v>
      </c>
      <c r="AO9" s="80">
        <f>Virginia!F52</f>
        <v>5.1893408134642355E-2</v>
      </c>
      <c r="AP9" s="103">
        <f>Virginia!G52</f>
        <v>4.7685834502103785E-2</v>
      </c>
      <c r="AQ9" s="83">
        <f>Virginia!F53</f>
        <v>0.37878787878787878</v>
      </c>
      <c r="AR9" s="103">
        <f>Virginia!G53</f>
        <v>0.30287206266318539</v>
      </c>
      <c r="AS9" s="57">
        <f>Virginia!F58</f>
        <v>30.018820667111289</v>
      </c>
      <c r="AT9" s="10">
        <f>Virginia!F59</f>
        <v>28.824645007783079</v>
      </c>
      <c r="AU9" s="52">
        <f>Virginia!F60</f>
        <v>1.1941756593282093</v>
      </c>
    </row>
    <row r="10" spans="1:47">
      <c r="A10" s="45" t="s">
        <v>13</v>
      </c>
      <c r="B10" s="51">
        <f>Denver!F9</f>
        <v>353</v>
      </c>
      <c r="C10" s="8">
        <f>Denver!F10</f>
        <v>305</v>
      </c>
      <c r="D10" s="8">
        <f>B10-C10</f>
        <v>48</v>
      </c>
      <c r="E10" s="8">
        <f>Denver!F11</f>
        <v>658</v>
      </c>
      <c r="F10" s="10">
        <f>Denver!F12</f>
        <v>34.692874692874689</v>
      </c>
      <c r="G10" s="10">
        <f>Denver!F13</f>
        <v>29.975429975429972</v>
      </c>
      <c r="H10" s="10">
        <f>F10-G10</f>
        <v>4.7174447174447174</v>
      </c>
      <c r="I10" s="52">
        <f>Denver!F14</f>
        <v>64.668304668304657</v>
      </c>
      <c r="J10" s="59">
        <f>Denver!J21</f>
        <v>0.61570247933884292</v>
      </c>
      <c r="K10" s="6">
        <f>Denver!J22</f>
        <v>0.81927710843373491</v>
      </c>
      <c r="L10" s="6">
        <f>Denver!J23</f>
        <v>0.79120879120879117</v>
      </c>
      <c r="M10" s="97">
        <f>Denver!J37</f>
        <v>0.44192634560906513</v>
      </c>
      <c r="N10" s="98">
        <f>Denver!J36</f>
        <v>0.24262295081967214</v>
      </c>
      <c r="O10" s="57">
        <f>Denver!F29</f>
        <v>1.0538243626062322</v>
      </c>
      <c r="P10" s="10">
        <f>Denver!F32</f>
        <v>0.6203966005665722</v>
      </c>
      <c r="Q10" s="59">
        <f>Denver!B11</f>
        <v>0.34139784946236557</v>
      </c>
      <c r="R10" s="6">
        <f>Denver!F35</f>
        <v>0.34498924731182801</v>
      </c>
      <c r="S10" s="6">
        <f>Denver!F37</f>
        <v>0.58600913242009134</v>
      </c>
      <c r="T10" s="10">
        <f>Denver!F30</f>
        <v>1.0360655737704918</v>
      </c>
      <c r="U10" s="10">
        <f>Denver!F33</f>
        <v>0.56065573770491806</v>
      </c>
      <c r="V10" s="6">
        <f>Denver!C11</f>
        <v>0.25316455696202533</v>
      </c>
      <c r="W10" s="6">
        <f>Denver!F36</f>
        <v>0.25686392405063291</v>
      </c>
      <c r="X10" s="60">
        <f>Denver!F38</f>
        <v>0.47467251461988302</v>
      </c>
      <c r="Y10" s="100">
        <f>Denver!F48</f>
        <v>0.23229461756373937</v>
      </c>
      <c r="Z10" s="98">
        <f>Denver!F49</f>
        <v>0.12786885245901639</v>
      </c>
      <c r="AA10" s="57">
        <f>Denver!F18</f>
        <v>35.977337110481585</v>
      </c>
      <c r="AB10" s="10">
        <f>Denver!F24</f>
        <v>37.058572320606999</v>
      </c>
      <c r="AC10" s="10">
        <f>Denver!F19</f>
        <v>26.229508196721312</v>
      </c>
      <c r="AD10" s="10">
        <f>Denver!F25</f>
        <v>25.348342812636371</v>
      </c>
      <c r="AE10" s="10">
        <f>Denver!F20</f>
        <v>9.7478289137602729</v>
      </c>
      <c r="AF10" s="52">
        <f>Denver!F26</f>
        <v>11.710229507970627</v>
      </c>
      <c r="AG10" s="59">
        <f>Denver!B22</f>
        <v>0.21621621621621623</v>
      </c>
      <c r="AH10" s="6">
        <f>Denver!C22</f>
        <v>0.33333333333333331</v>
      </c>
      <c r="AI10" s="80">
        <f>Denver!F44</f>
        <v>0.10481586402266289</v>
      </c>
      <c r="AJ10" s="80">
        <f>Denver!G44</f>
        <v>6.8852459016393447E-2</v>
      </c>
      <c r="AK10" s="80">
        <f>Denver!F45</f>
        <v>6.2992125984251968E-2</v>
      </c>
      <c r="AL10" s="80">
        <f>Denver!G45</f>
        <v>8.7499999999999994E-2</v>
      </c>
      <c r="AM10" s="80">
        <f>Denver!F41</f>
        <v>9.9462365591397844E-2</v>
      </c>
      <c r="AN10" s="80">
        <f>Denver!F42</f>
        <v>6.6455696202531639E-2</v>
      </c>
      <c r="AO10" s="80">
        <f>Denver!F52</f>
        <v>3.7993920972644375E-2</v>
      </c>
      <c r="AP10" s="103">
        <f>Denver!G52</f>
        <v>6.231003039513678E-2</v>
      </c>
      <c r="AQ10" s="83">
        <f>Denver!F53</f>
        <v>0.29836065573770493</v>
      </c>
      <c r="AR10" s="103">
        <f>Denver!G53</f>
        <v>0.26062322946175637</v>
      </c>
      <c r="AS10" s="57">
        <f>Denver!F58</f>
        <v>30.369782036962683</v>
      </c>
      <c r="AT10" s="10">
        <f>Denver!F59</f>
        <v>28.570591261625243</v>
      </c>
      <c r="AU10" s="52">
        <f>Denver!F60</f>
        <v>1.7991907753374399</v>
      </c>
    </row>
    <row r="11" spans="1:47">
      <c r="A11" s="45" t="s">
        <v>31</v>
      </c>
      <c r="B11" s="51">
        <f>Maryland!F9</f>
        <v>286</v>
      </c>
      <c r="C11" s="8">
        <f>Maryland!F10</f>
        <v>264</v>
      </c>
      <c r="D11" s="8">
        <f>B11-C11</f>
        <v>22</v>
      </c>
      <c r="E11" s="8">
        <f>Maryland!F11</f>
        <v>550</v>
      </c>
      <c r="F11" s="10">
        <f>Maryland!F12</f>
        <v>31.777777777777779</v>
      </c>
      <c r="G11" s="10">
        <f>Maryland!F13</f>
        <v>29.333333333333332</v>
      </c>
      <c r="H11" s="10">
        <f>F11-G11</f>
        <v>2.4444444444444464</v>
      </c>
      <c r="I11" s="52">
        <f>Maryland!F14</f>
        <v>61.111111111111114</v>
      </c>
      <c r="J11" s="59">
        <f>Maryland!J21</f>
        <v>0.5074626865671642</v>
      </c>
      <c r="K11" s="6">
        <f>Maryland!J22</f>
        <v>0.91249999999999998</v>
      </c>
      <c r="L11" s="6">
        <f>Maryland!J23</f>
        <v>0.84105960264900659</v>
      </c>
      <c r="M11" s="97">
        <f>Maryland!J37</f>
        <v>0.38811188811188813</v>
      </c>
      <c r="N11" s="98">
        <f>Maryland!J36</f>
        <v>0.29924242424242425</v>
      </c>
      <c r="O11" s="57">
        <f>Maryland!F29</f>
        <v>1.1608391608391608</v>
      </c>
      <c r="P11" s="10">
        <f>Maryland!F32</f>
        <v>0.70279720279720281</v>
      </c>
      <c r="Q11" s="59">
        <f>Maryland!B11</f>
        <v>0.31325301204819278</v>
      </c>
      <c r="R11" s="6">
        <f>Maryland!F35</f>
        <v>0.32178915662650603</v>
      </c>
      <c r="S11" s="6">
        <f>Maryland!F37</f>
        <v>0.53151243781094526</v>
      </c>
      <c r="T11" s="10">
        <f>Maryland!F30</f>
        <v>1.0037878787878789</v>
      </c>
      <c r="U11" s="10">
        <f>Maryland!F33</f>
        <v>0.60606060606060608</v>
      </c>
      <c r="V11" s="6">
        <f>Maryland!C11</f>
        <v>0.26415094339622641</v>
      </c>
      <c r="W11" s="6">
        <f>Maryland!F36</f>
        <v>0.27234339622641512</v>
      </c>
      <c r="X11" s="60">
        <f>Maryland!F38</f>
        <v>0.45106875000000002</v>
      </c>
      <c r="Y11" s="100">
        <f>Maryland!F48</f>
        <v>0.21328671328671328</v>
      </c>
      <c r="Z11" s="98">
        <f>Maryland!F49</f>
        <v>0.15151515151515152</v>
      </c>
      <c r="AA11" s="57">
        <f>Maryland!F18</f>
        <v>36.363636363636367</v>
      </c>
      <c r="AB11" s="10">
        <f>Maryland!F24</f>
        <v>35.543164099777016</v>
      </c>
      <c r="AC11" s="10">
        <f>Maryland!F19</f>
        <v>26.515151515151516</v>
      </c>
      <c r="AD11" s="10">
        <f>Maryland!F25</f>
        <v>24.182628285688626</v>
      </c>
      <c r="AE11" s="10">
        <f>Maryland!F20</f>
        <v>9.8484848484848513</v>
      </c>
      <c r="AF11" s="52">
        <f>Maryland!F26</f>
        <v>11.36053581408839</v>
      </c>
      <c r="AG11" s="59">
        <f>Maryland!B22</f>
        <v>0.41379310344827586</v>
      </c>
      <c r="AH11" s="6">
        <f>Maryland!C22</f>
        <v>0.38235294117647056</v>
      </c>
      <c r="AI11" s="80">
        <f>Maryland!F44</f>
        <v>0.10139860139860139</v>
      </c>
      <c r="AJ11" s="80">
        <f>Maryland!G44</f>
        <v>0.12878787878787878</v>
      </c>
      <c r="AK11" s="80">
        <f>Maryland!F45</f>
        <v>0.11538461538461539</v>
      </c>
      <c r="AL11" s="80">
        <f>Maryland!G45</f>
        <v>0.18571428571428572</v>
      </c>
      <c r="AM11" s="80">
        <f>Maryland!F41</f>
        <v>8.7349397590361449E-2</v>
      </c>
      <c r="AN11" s="80">
        <f>Maryland!F42</f>
        <v>0.12830188679245283</v>
      </c>
      <c r="AO11" s="80">
        <f>Maryland!F52</f>
        <v>7.0909090909090908E-2</v>
      </c>
      <c r="AP11" s="103">
        <f>Maryland!G52</f>
        <v>0.06</v>
      </c>
      <c r="AQ11" s="83">
        <f>Maryland!F53</f>
        <v>0.34090909090909088</v>
      </c>
      <c r="AR11" s="103">
        <f>Maryland!G53</f>
        <v>0.33916083916083917</v>
      </c>
      <c r="AS11" s="57">
        <f>Maryland!F58</f>
        <v>32.180420307158357</v>
      </c>
      <c r="AT11" s="10">
        <f>Maryland!F59</f>
        <v>30.108569091139884</v>
      </c>
      <c r="AU11" s="52">
        <f>Maryland!F60</f>
        <v>2.071851216018473</v>
      </c>
    </row>
    <row r="12" spans="1:47">
      <c r="A12" s="45" t="s">
        <v>41</v>
      </c>
      <c r="B12" s="51">
        <f>Princeton!F9</f>
        <v>350</v>
      </c>
      <c r="C12" s="8">
        <f>Princeton!F10</f>
        <v>338</v>
      </c>
      <c r="D12" s="8">
        <f>B12-C12</f>
        <v>12</v>
      </c>
      <c r="E12" s="8">
        <f>Princeton!F11</f>
        <v>688</v>
      </c>
      <c r="F12" s="10">
        <f>Princeton!F12</f>
        <v>33.966841892438332</v>
      </c>
      <c r="G12" s="10">
        <f>Princeton!F13</f>
        <v>32.80226445612616</v>
      </c>
      <c r="H12" s="10">
        <f>F12-G12</f>
        <v>1.1645774363121717</v>
      </c>
      <c r="I12" s="52">
        <f>Princeton!F14</f>
        <v>66.769106348564492</v>
      </c>
      <c r="J12" s="59">
        <f>Princeton!J21</f>
        <v>0.52727272727272723</v>
      </c>
      <c r="K12" s="6">
        <f>Princeton!J22</f>
        <v>0.83823529411764708</v>
      </c>
      <c r="L12" s="6">
        <f>Princeton!J23</f>
        <v>0.85074626865671643</v>
      </c>
      <c r="M12" s="97">
        <f>Princeton!J37</f>
        <v>0.45714285714285713</v>
      </c>
      <c r="N12" s="98">
        <f>Princeton!J36</f>
        <v>0.24260355029585798</v>
      </c>
      <c r="O12" s="57">
        <f>Princeton!F29</f>
        <v>1.0628571428571429</v>
      </c>
      <c r="P12" s="10">
        <f>Princeton!F32</f>
        <v>0.58857142857142852</v>
      </c>
      <c r="Q12" s="59">
        <f>Princeton!B11</f>
        <v>0.29838709677419356</v>
      </c>
      <c r="R12" s="6">
        <f>Princeton!F35</f>
        <v>0.30555645161290323</v>
      </c>
      <c r="S12" s="6">
        <f>Princeton!F37</f>
        <v>0.55178155339805823</v>
      </c>
      <c r="T12" s="10">
        <f>Princeton!F30</f>
        <v>0.85798816568047342</v>
      </c>
      <c r="U12" s="10">
        <f>Princeton!F33</f>
        <v>0.51183431952662717</v>
      </c>
      <c r="V12" s="6">
        <f>Princeton!C11</f>
        <v>0.23793103448275862</v>
      </c>
      <c r="W12" s="6">
        <f>Princeton!F36</f>
        <v>0.24081034482758618</v>
      </c>
      <c r="X12" s="60">
        <f>Princeton!F38</f>
        <v>0.40367052023121386</v>
      </c>
      <c r="Y12" s="100">
        <f>Princeton!F48</f>
        <v>0.20857142857142857</v>
      </c>
      <c r="Z12" s="98">
        <f>Princeton!F49</f>
        <v>0.10650887573964497</v>
      </c>
      <c r="AA12" s="57">
        <f>Princeton!F18</f>
        <v>31.714285714285712</v>
      </c>
      <c r="AB12" s="10">
        <f>Princeton!F24</f>
        <v>32.449783708991404</v>
      </c>
      <c r="AC12" s="10">
        <f>Princeton!F19</f>
        <v>20.414201183431953</v>
      </c>
      <c r="AD12" s="10">
        <f>Princeton!F25</f>
        <v>21.115802304705312</v>
      </c>
      <c r="AE12" s="10">
        <f>Princeton!F20</f>
        <v>11.300084530853759</v>
      </c>
      <c r="AF12" s="52">
        <f>Princeton!F26</f>
        <v>11.333981404286092</v>
      </c>
      <c r="AG12" s="59">
        <f>Princeton!B22</f>
        <v>0.34375</v>
      </c>
      <c r="AH12" s="6">
        <f>Princeton!C22</f>
        <v>0.18518518518518517</v>
      </c>
      <c r="AI12" s="80">
        <f>Princeton!F44</f>
        <v>9.1428571428571428E-2</v>
      </c>
      <c r="AJ12" s="80">
        <f>Princeton!G44</f>
        <v>7.9881656804733733E-2</v>
      </c>
      <c r="AK12" s="80">
        <f>Princeton!F45</f>
        <v>9.90990990990991E-2</v>
      </c>
      <c r="AL12" s="80">
        <f>Princeton!G45</f>
        <v>7.2463768115942032E-2</v>
      </c>
      <c r="AM12" s="80">
        <f>Princeton!F41</f>
        <v>8.6021505376344093E-2</v>
      </c>
      <c r="AN12" s="80">
        <f>Princeton!F42</f>
        <v>9.3103448275862075E-2</v>
      </c>
      <c r="AO12" s="80">
        <f>Princeton!F52</f>
        <v>3.9244186046511628E-2</v>
      </c>
      <c r="AP12" s="103">
        <f>Princeton!G52</f>
        <v>4.7965116279069769E-2</v>
      </c>
      <c r="AQ12" s="83">
        <f>Princeton!F53</f>
        <v>0.30769230769230771</v>
      </c>
      <c r="AR12" s="103">
        <f>Princeton!G53</f>
        <v>0.27142857142857141</v>
      </c>
      <c r="AS12" s="57">
        <f>Princeton!F58</f>
        <v>28.374348755962711</v>
      </c>
      <c r="AT12" s="10">
        <f>Princeton!F59</f>
        <v>28.762194890538478</v>
      </c>
      <c r="AU12" s="52">
        <f>Princeton!F60</f>
        <v>-0.38784613457576711</v>
      </c>
    </row>
    <row r="13" spans="1:47">
      <c r="A13" s="45" t="s">
        <v>25</v>
      </c>
      <c r="B13" s="51">
        <f>'Johns Hopkins'!F9</f>
        <v>359</v>
      </c>
      <c r="C13" s="8">
        <f>'Johns Hopkins'!F10</f>
        <v>317</v>
      </c>
      <c r="D13" s="8">
        <f>B13-C13</f>
        <v>42</v>
      </c>
      <c r="E13" s="8">
        <f>'Johns Hopkins'!F11</f>
        <v>676</v>
      </c>
      <c r="F13" s="10">
        <f>'Johns Hopkins'!F12</f>
        <v>35.662251655629142</v>
      </c>
      <c r="G13" s="10">
        <f>'Johns Hopkins'!F13</f>
        <v>31.490066225165563</v>
      </c>
      <c r="H13" s="10">
        <f>F13-G13</f>
        <v>4.1721854304635784</v>
      </c>
      <c r="I13" s="52">
        <f>'Johns Hopkins'!F14</f>
        <v>67.152317880794698</v>
      </c>
      <c r="J13" s="59">
        <f>'Johns Hopkins'!J21</f>
        <v>0.54976303317535546</v>
      </c>
      <c r="K13" s="6">
        <f>'Johns Hopkins'!J22</f>
        <v>0.89583333333333337</v>
      </c>
      <c r="L13" s="6">
        <f>'Johns Hopkins'!J23</f>
        <v>0.74752475247524752</v>
      </c>
      <c r="M13" s="97">
        <f>'Johns Hopkins'!J37</f>
        <v>0.35654596100278552</v>
      </c>
      <c r="N13" s="98">
        <f>'Johns Hopkins'!J36</f>
        <v>0.1892744479495268</v>
      </c>
      <c r="O13" s="57">
        <f>'Johns Hopkins'!F29</f>
        <v>1.0222841225626742</v>
      </c>
      <c r="P13" s="10">
        <f>'Johns Hopkins'!F32</f>
        <v>0.62952646239554322</v>
      </c>
      <c r="Q13" s="59">
        <f>'Johns Hopkins'!B11</f>
        <v>0.29972752043596729</v>
      </c>
      <c r="R13" s="6">
        <f>'Johns Hopkins'!F35</f>
        <v>0.30746321525885556</v>
      </c>
      <c r="S13" s="6">
        <f>'Johns Hopkins'!F37</f>
        <v>0.49928761061946902</v>
      </c>
      <c r="T13" s="10">
        <f>'Johns Hopkins'!F30</f>
        <v>0.93375394321766558</v>
      </c>
      <c r="U13" s="10">
        <f>'Johns Hopkins'!F33</f>
        <v>0.49842271293375395</v>
      </c>
      <c r="V13" s="6">
        <f>'Johns Hopkins'!C11</f>
        <v>0.22297297297297297</v>
      </c>
      <c r="W13" s="6">
        <f>'Johns Hopkins'!F36</f>
        <v>0.22861486486486488</v>
      </c>
      <c r="X13" s="60">
        <f>'Johns Hopkins'!F38</f>
        <v>0.42829113924050632</v>
      </c>
      <c r="Y13" s="100">
        <f>'Johns Hopkins'!F48</f>
        <v>0.17827298050139276</v>
      </c>
      <c r="Z13" s="98">
        <f>'Johns Hopkins'!F49</f>
        <v>0.12933753943217666</v>
      </c>
      <c r="AA13" s="57">
        <f>'Johns Hopkins'!F18</f>
        <v>30.640668523676879</v>
      </c>
      <c r="AB13" s="10">
        <f>'Johns Hopkins'!F24</f>
        <v>31.344985586070568</v>
      </c>
      <c r="AC13" s="10">
        <f>'Johns Hopkins'!F19</f>
        <v>20.820189274447952</v>
      </c>
      <c r="AD13" s="10">
        <f>'Johns Hopkins'!F25</f>
        <v>20.640836012650482</v>
      </c>
      <c r="AE13" s="10">
        <f>'Johns Hopkins'!F20</f>
        <v>9.8204792492289279</v>
      </c>
      <c r="AF13" s="52">
        <f>'Johns Hopkins'!F26</f>
        <v>10.704149573420086</v>
      </c>
      <c r="AG13" s="59">
        <f>'Johns Hopkins'!B22</f>
        <v>0.47222222222222221</v>
      </c>
      <c r="AH13" s="6">
        <f>'Johns Hopkins'!C22</f>
        <v>0.30303030303030304</v>
      </c>
      <c r="AI13" s="80">
        <f>'Johns Hopkins'!F44</f>
        <v>0.10027855153203342</v>
      </c>
      <c r="AJ13" s="80">
        <f>'Johns Hopkins'!G44</f>
        <v>0.10410094637223975</v>
      </c>
      <c r="AK13" s="80">
        <f>'Johns Hopkins'!F45</f>
        <v>0.15454545454545454</v>
      </c>
      <c r="AL13" s="80">
        <f>'Johns Hopkins'!G45</f>
        <v>0.15151515151515152</v>
      </c>
      <c r="AM13" s="80">
        <f>'Johns Hopkins'!F41</f>
        <v>9.8092643051771122E-2</v>
      </c>
      <c r="AN13" s="80">
        <f>'Johns Hopkins'!F42</f>
        <v>0.11148648648648649</v>
      </c>
      <c r="AO13" s="80">
        <f>'Johns Hopkins'!F52</f>
        <v>5.1775147928994084E-2</v>
      </c>
      <c r="AP13" s="103">
        <f>'Johns Hopkins'!G52</f>
        <v>5.3254437869822487E-2</v>
      </c>
      <c r="AQ13" s="83">
        <f>'Johns Hopkins'!F53</f>
        <v>0.29022082018927448</v>
      </c>
      <c r="AR13" s="103">
        <f>'Johns Hopkins'!G53</f>
        <v>0.32311977715877438</v>
      </c>
      <c r="AS13" s="57">
        <f>'Johns Hopkins'!F58</f>
        <v>29.604551711084412</v>
      </c>
      <c r="AT13" s="10">
        <f>'Johns Hopkins'!F59</f>
        <v>28.767959508720214</v>
      </c>
      <c r="AU13" s="52">
        <f>'Johns Hopkins'!F60</f>
        <v>0.83659220236419785</v>
      </c>
    </row>
    <row r="14" spans="1:47">
      <c r="A14" s="46" t="s">
        <v>36</v>
      </c>
      <c r="B14" s="53">
        <f>'Notre Dame'!F9</f>
        <v>275</v>
      </c>
      <c r="C14" s="37">
        <f>'Notre Dame'!F10</f>
        <v>270</v>
      </c>
      <c r="D14" s="8">
        <f>B14-C14</f>
        <v>5</v>
      </c>
      <c r="E14" s="37">
        <f>'Notre Dame'!F11</f>
        <v>545</v>
      </c>
      <c r="F14" s="13">
        <f>'Notre Dame'!F12</f>
        <v>29.743127534925641</v>
      </c>
      <c r="G14" s="13">
        <f>'Notre Dame'!F13</f>
        <v>29.202343397926992</v>
      </c>
      <c r="H14" s="10">
        <f>F14-G14</f>
        <v>0.54078413699864925</v>
      </c>
      <c r="I14" s="54">
        <f>'Notre Dame'!F14</f>
        <v>58.945470932852636</v>
      </c>
      <c r="J14" s="61">
        <f>'Notre Dame'!J21</f>
        <v>0.44936708860759494</v>
      </c>
      <c r="K14" s="23">
        <f>'Notre Dame'!J22</f>
        <v>0.89444444444444449</v>
      </c>
      <c r="L14" s="23">
        <f>'Notre Dame'!J23</f>
        <v>0.85365853658536583</v>
      </c>
      <c r="M14" s="101">
        <f>'Notre Dame'!J37</f>
        <v>0.43272727272727274</v>
      </c>
      <c r="N14" s="99">
        <f>'Notre Dame'!J36</f>
        <v>0.1962962962962963</v>
      </c>
      <c r="O14" s="58">
        <f>'Notre Dame'!F29</f>
        <v>1.0981818181818181</v>
      </c>
      <c r="P14" s="13">
        <f>'Notre Dame'!F32</f>
        <v>0.62909090909090915</v>
      </c>
      <c r="Q14" s="61">
        <f>'Notre Dame'!B11</f>
        <v>0.24503311258278146</v>
      </c>
      <c r="R14" s="23">
        <f>'Notre Dame'!F35</f>
        <v>0.24779801324503309</v>
      </c>
      <c r="S14" s="23">
        <f>'Notre Dame'!F37</f>
        <v>0.43257225433526009</v>
      </c>
      <c r="T14" s="13">
        <f>'Notre Dame'!F30</f>
        <v>1.0518518518518518</v>
      </c>
      <c r="U14" s="13">
        <f>'Notre Dame'!F33</f>
        <v>0.54814814814814816</v>
      </c>
      <c r="V14" s="23">
        <f>'Notre Dame'!C11</f>
        <v>0.17253521126760563</v>
      </c>
      <c r="W14" s="23">
        <f>'Notre Dame'!F36</f>
        <v>0.17371126760563382</v>
      </c>
      <c r="X14" s="62">
        <f>'Notre Dame'!F38</f>
        <v>0.33333783783783788</v>
      </c>
      <c r="Y14" s="102">
        <f>'Notre Dame'!F48</f>
        <v>0.11636363636363636</v>
      </c>
      <c r="Z14" s="99">
        <f>'Notre Dame'!F49</f>
        <v>0.1111111111111111</v>
      </c>
      <c r="AA14" s="58">
        <f>'Notre Dame'!F18</f>
        <v>26.90909090909091</v>
      </c>
      <c r="AB14" s="13">
        <f>'Notre Dame'!F24</f>
        <v>28.086372180722908</v>
      </c>
      <c r="AC14" s="13">
        <f>'Notre Dame'!F19</f>
        <v>18.148148148148149</v>
      </c>
      <c r="AD14" s="13">
        <f>'Notre Dame'!F25</f>
        <v>18.228436215730557</v>
      </c>
      <c r="AE14" s="13">
        <f>'Notre Dame'!F20</f>
        <v>8.7609427609427613</v>
      </c>
      <c r="AF14" s="54">
        <f>'Notre Dame'!F26</f>
        <v>9.8579359649923504</v>
      </c>
      <c r="AG14" s="61">
        <f>'Notre Dame'!B22</f>
        <v>0.27777777777777779</v>
      </c>
      <c r="AH14" s="23">
        <f>'Notre Dame'!C22</f>
        <v>9.0909090909090912E-2</v>
      </c>
      <c r="AI14" s="79">
        <f>'Notre Dame'!F44</f>
        <v>6.545454545454546E-2</v>
      </c>
      <c r="AJ14" s="79">
        <f>'Notre Dame'!G44</f>
        <v>8.1481481481481488E-2</v>
      </c>
      <c r="AK14" s="79">
        <f>'Notre Dame'!F45</f>
        <v>6.7567567567567571E-2</v>
      </c>
      <c r="AL14" s="79">
        <f>'Notre Dame'!G45</f>
        <v>4.0816326530612242E-2</v>
      </c>
      <c r="AM14" s="79">
        <f>'Notre Dame'!F41</f>
        <v>5.9602649006622516E-2</v>
      </c>
      <c r="AN14" s="79">
        <f>'Notre Dame'!F42</f>
        <v>7.746478873239436E-2</v>
      </c>
      <c r="AO14" s="79">
        <f>'Notre Dame'!F52</f>
        <v>4.0366972477064222E-2</v>
      </c>
      <c r="AP14" s="104">
        <f>'Notre Dame'!G52</f>
        <v>3.3027522935779818E-2</v>
      </c>
      <c r="AQ14" s="96">
        <f>'Notre Dame'!F53</f>
        <v>0.36666666666666664</v>
      </c>
      <c r="AR14" s="104">
        <f>'Notre Dame'!G53</f>
        <v>0.36</v>
      </c>
      <c r="AS14" s="58">
        <f>'Notre Dame'!F58</f>
        <v>29.220255040814852</v>
      </c>
      <c r="AT14" s="13">
        <f>'Notre Dame'!F59</f>
        <v>28.195660721012096</v>
      </c>
      <c r="AU14" s="54">
        <f>'Notre Dame'!F60</f>
        <v>1.0245943198027554</v>
      </c>
    </row>
    <row r="15" spans="1:47">
      <c r="A15" s="45" t="s">
        <v>28</v>
      </c>
      <c r="B15" s="51">
        <f>Loyola!F9</f>
        <v>379</v>
      </c>
      <c r="C15" s="8">
        <f>Loyola!F10</f>
        <v>317</v>
      </c>
      <c r="D15" s="8">
        <f>B15-C15</f>
        <v>62</v>
      </c>
      <c r="E15" s="8">
        <f>Loyola!F11</f>
        <v>696</v>
      </c>
      <c r="F15" s="10">
        <f>Loyola!F12</f>
        <v>37.9</v>
      </c>
      <c r="G15" s="10">
        <f>Loyola!F13</f>
        <v>31.7</v>
      </c>
      <c r="H15" s="10">
        <f>F15-G15</f>
        <v>6.1999999999999993</v>
      </c>
      <c r="I15" s="52">
        <f>Loyola!F14</f>
        <v>69.599999999999994</v>
      </c>
      <c r="J15" s="59">
        <f>Loyola!J21</f>
        <v>0.58149779735682816</v>
      </c>
      <c r="K15" s="6">
        <f>Loyola!J22</f>
        <v>0.91304347826086951</v>
      </c>
      <c r="L15" s="6">
        <f>Loyola!J23</f>
        <v>0.80392156862745101</v>
      </c>
      <c r="M15" s="97">
        <f>Loyola!J37</f>
        <v>0.37203166226912932</v>
      </c>
      <c r="N15" s="98">
        <f>Loyola!J36</f>
        <v>0.31230283911671924</v>
      </c>
      <c r="O15" s="57">
        <f>Loyola!F29</f>
        <v>1.1134564643799472</v>
      </c>
      <c r="P15" s="10">
        <f>Loyola!F32</f>
        <v>0.64116094986807393</v>
      </c>
      <c r="Q15" s="59">
        <f>Loyola!B11</f>
        <v>0.28436018957345971</v>
      </c>
      <c r="R15" s="6">
        <f>Loyola!F35</f>
        <v>0.29226303317535546</v>
      </c>
      <c r="S15" s="6">
        <f>Loyola!F37</f>
        <v>0.50755144032921806</v>
      </c>
      <c r="T15" s="10">
        <f>Loyola!F30</f>
        <v>0.8485804416403786</v>
      </c>
      <c r="U15" s="10">
        <f>Loyola!F33</f>
        <v>0.47949526813880128</v>
      </c>
      <c r="V15" s="6">
        <f>Loyola!C11</f>
        <v>0.26022304832713755</v>
      </c>
      <c r="W15" s="6">
        <f>Loyola!F36</f>
        <v>0.26581040892193308</v>
      </c>
      <c r="X15" s="60">
        <f>Loyola!F38</f>
        <v>0.47041447368421052</v>
      </c>
      <c r="Y15" s="100">
        <f>Loyola!F48</f>
        <v>0.21635883905013192</v>
      </c>
      <c r="Z15" s="98">
        <f>Loyola!F49</f>
        <v>0.13249211356466878</v>
      </c>
      <c r="AA15" s="57">
        <f>Loyola!F18</f>
        <v>31.662269129287601</v>
      </c>
      <c r="AB15" s="10">
        <f>Loyola!F24</f>
        <v>32.110843283594441</v>
      </c>
      <c r="AC15" s="10">
        <f>Loyola!F19</f>
        <v>22.082018927444793</v>
      </c>
      <c r="AD15" s="10">
        <f>Loyola!F25</f>
        <v>22.570568769665524</v>
      </c>
      <c r="AE15" s="10">
        <f>Loyola!F20</f>
        <v>9.5802502018428086</v>
      </c>
      <c r="AF15" s="52">
        <f>Loyola!F26</f>
        <v>9.5402745139289173</v>
      </c>
      <c r="AG15" s="59">
        <f>Loyola!B22</f>
        <v>0.51724137931034486</v>
      </c>
      <c r="AH15" s="6">
        <f>Loyola!C22</f>
        <v>0.36</v>
      </c>
      <c r="AI15" s="80">
        <f>Loyola!F44</f>
        <v>7.6517150395778361E-2</v>
      </c>
      <c r="AJ15" s="80">
        <f>Loyola!G44</f>
        <v>7.8864353312302835E-2</v>
      </c>
      <c r="AK15" s="80">
        <f>Loyola!F45</f>
        <v>0.125</v>
      </c>
      <c r="AL15" s="80">
        <f>Loyola!G45</f>
        <v>0.12857142857142856</v>
      </c>
      <c r="AM15" s="80">
        <f>Loyola!F41</f>
        <v>6.8720379146919433E-2</v>
      </c>
      <c r="AN15" s="80">
        <f>Loyola!F42</f>
        <v>9.2936802973977689E-2</v>
      </c>
      <c r="AO15" s="80">
        <f>Loyola!F52</f>
        <v>3.7356321839080463E-2</v>
      </c>
      <c r="AP15" s="103">
        <f>Loyola!G52</f>
        <v>4.1666666666666664E-2</v>
      </c>
      <c r="AQ15" s="83">
        <f>Loyola!F53</f>
        <v>0.25867507886435331</v>
      </c>
      <c r="AR15" s="103">
        <f>Loyola!G53</f>
        <v>0.32453825857519791</v>
      </c>
      <c r="AS15" s="57">
        <f>Loyola!F58</f>
        <v>28.714243161735943</v>
      </c>
      <c r="AT15" s="10">
        <f>Loyola!F59</f>
        <v>29.018116619658691</v>
      </c>
      <c r="AU15" s="52">
        <f>Loyola!F60</f>
        <v>-0.303873457922748</v>
      </c>
    </row>
    <row r="16" spans="1:47">
      <c r="A16" s="45" t="s">
        <v>27</v>
      </c>
      <c r="B16" s="51">
        <f>Lehigh!F9</f>
        <v>371</v>
      </c>
      <c r="C16" s="8">
        <f>Lehigh!F10</f>
        <v>354</v>
      </c>
      <c r="D16" s="8">
        <f>B16-C16</f>
        <v>17</v>
      </c>
      <c r="E16" s="8">
        <f>Lehigh!F11</f>
        <v>725</v>
      </c>
      <c r="F16" s="10">
        <f>Lehigh!F12</f>
        <v>30.831024930747922</v>
      </c>
      <c r="G16" s="10">
        <f>Lehigh!F13</f>
        <v>29.418282548476455</v>
      </c>
      <c r="H16" s="10">
        <f>F16-G16</f>
        <v>1.4127423822714675</v>
      </c>
      <c r="I16" s="52">
        <f>Lehigh!F14</f>
        <v>60.249307479224377</v>
      </c>
      <c r="J16" s="59">
        <f>Lehigh!J21</f>
        <v>0.4933920704845815</v>
      </c>
      <c r="K16" s="6">
        <f>Lehigh!J22</f>
        <v>0.85321100917431192</v>
      </c>
      <c r="L16" s="6">
        <f>Lehigh!J23</f>
        <v>0.80193236714975846</v>
      </c>
      <c r="M16" s="97">
        <f>Lehigh!J37</f>
        <v>0.40970350404312667</v>
      </c>
      <c r="N16" s="98">
        <f>Lehigh!J36</f>
        <v>0.29096045197740111</v>
      </c>
      <c r="O16" s="57">
        <f>Lehigh!F29</f>
        <v>1.1239892183288409</v>
      </c>
      <c r="P16" s="10">
        <f>Lehigh!F32</f>
        <v>0.67115902964959573</v>
      </c>
      <c r="Q16" s="59">
        <f>Lehigh!B11</f>
        <v>0.2733812949640288</v>
      </c>
      <c r="R16" s="6">
        <f>Lehigh!F35</f>
        <v>0.28179136690647483</v>
      </c>
      <c r="S16" s="6">
        <f>Lehigh!F37</f>
        <v>0.47191566265060242</v>
      </c>
      <c r="T16" s="10">
        <f>Lehigh!F30</f>
        <v>0.92090395480225984</v>
      </c>
      <c r="U16" s="10">
        <f>Lehigh!F33</f>
        <v>0.52259887005649719</v>
      </c>
      <c r="V16" s="6">
        <f>Lehigh!C11</f>
        <v>0.21779141104294478</v>
      </c>
      <c r="W16" s="6">
        <f>Lehigh!F36</f>
        <v>0.22597239263803681</v>
      </c>
      <c r="X16" s="60">
        <f>Lehigh!F38</f>
        <v>0.3982</v>
      </c>
      <c r="Y16" s="100">
        <f>Lehigh!F48</f>
        <v>0.15094339622641509</v>
      </c>
      <c r="Z16" s="98">
        <f>Lehigh!F49</f>
        <v>0.1271186440677966</v>
      </c>
      <c r="AA16" s="57">
        <f>Lehigh!F18</f>
        <v>30.727762803234505</v>
      </c>
      <c r="AB16" s="10">
        <f>Lehigh!F24</f>
        <v>30.103128177956393</v>
      </c>
      <c r="AC16" s="10">
        <f>Lehigh!F19</f>
        <v>20.056497175141246</v>
      </c>
      <c r="AD16" s="10">
        <f>Lehigh!F25</f>
        <v>21.204708396900315</v>
      </c>
      <c r="AE16" s="10">
        <f>Lehigh!F20</f>
        <v>10.671265628093259</v>
      </c>
      <c r="AF16" s="52">
        <f>Lehigh!F26</f>
        <v>8.8984197810560772</v>
      </c>
      <c r="AG16" s="59">
        <f>Lehigh!B22</f>
        <v>0.6</v>
      </c>
      <c r="AH16" s="6">
        <f>Lehigh!C22</f>
        <v>0.3235294117647059</v>
      </c>
      <c r="AI16" s="80">
        <f>Lehigh!F44</f>
        <v>9.4339622641509441E-2</v>
      </c>
      <c r="AJ16" s="80">
        <f>Lehigh!G44</f>
        <v>9.6045197740112997E-2</v>
      </c>
      <c r="AK16" s="80">
        <f>Lehigh!F45</f>
        <v>0.18421052631578946</v>
      </c>
      <c r="AL16" s="80">
        <f>Lehigh!G45</f>
        <v>0.15492957746478872</v>
      </c>
      <c r="AM16" s="80">
        <f>Lehigh!F41</f>
        <v>8.3932853717026384E-2</v>
      </c>
      <c r="AN16" s="80">
        <f>Lehigh!F42</f>
        <v>0.10429447852760736</v>
      </c>
      <c r="AO16" s="80">
        <f>Lehigh!F52</f>
        <v>5.5172413793103448E-2</v>
      </c>
      <c r="AP16" s="103">
        <f>Lehigh!G52</f>
        <v>5.5172413793103448E-2</v>
      </c>
      <c r="AQ16" s="83">
        <f>Lehigh!F53</f>
        <v>0.32203389830508472</v>
      </c>
      <c r="AR16" s="103">
        <f>Lehigh!G53</f>
        <v>0.36388140161725069</v>
      </c>
      <c r="AS16" s="57">
        <f>Lehigh!F58</f>
        <v>27.760282507205776</v>
      </c>
      <c r="AT16" s="10">
        <f>Lehigh!F59</f>
        <v>30.039881183301798</v>
      </c>
      <c r="AU16" s="52">
        <f>Lehigh!F60</f>
        <v>-2.2795986760960218</v>
      </c>
    </row>
    <row r="17" spans="1:47">
      <c r="A17" s="45" t="s">
        <v>9</v>
      </c>
      <c r="B17" s="51">
        <f>Colgate!F9</f>
        <v>419</v>
      </c>
      <c r="C17" s="8">
        <f>Colgate!F10</f>
        <v>393</v>
      </c>
      <c r="D17" s="8">
        <f>B17-C17</f>
        <v>26</v>
      </c>
      <c r="E17" s="8">
        <f>Colgate!F11</f>
        <v>812</v>
      </c>
      <c r="F17" s="10">
        <f>Colgate!F12</f>
        <v>37.975830815709969</v>
      </c>
      <c r="G17" s="10">
        <f>Colgate!F13</f>
        <v>35.619335347432028</v>
      </c>
      <c r="H17" s="10">
        <f>F17-G17</f>
        <v>2.3564954682779415</v>
      </c>
      <c r="I17" s="52">
        <f>Colgate!F14</f>
        <v>73.595166163141997</v>
      </c>
      <c r="J17" s="59">
        <f>Colgate!J21</f>
        <v>0.56944444444444442</v>
      </c>
      <c r="K17" s="6">
        <f>Colgate!J22</f>
        <v>0.88944723618090449</v>
      </c>
      <c r="L17" s="6">
        <f>Colgate!J23</f>
        <v>0.77327935222672062</v>
      </c>
      <c r="M17" s="97">
        <f>Colgate!J37</f>
        <v>0.37947494033412887</v>
      </c>
      <c r="N17" s="98">
        <f>Colgate!J36</f>
        <v>0.27480916030534353</v>
      </c>
      <c r="O17" s="57">
        <f>Colgate!F29</f>
        <v>1.1479713603818615</v>
      </c>
      <c r="P17" s="10">
        <f>Colgate!F32</f>
        <v>0.68973747016706444</v>
      </c>
      <c r="Q17" s="59">
        <f>Colgate!B11</f>
        <v>0.30561330561330563</v>
      </c>
      <c r="R17" s="6">
        <f>Colgate!F35</f>
        <v>0.31186278586278587</v>
      </c>
      <c r="S17" s="6">
        <f>Colgate!F37</f>
        <v>0.51905190311418681</v>
      </c>
      <c r="T17" s="10">
        <f>Colgate!F30</f>
        <v>0.86768447837150131</v>
      </c>
      <c r="U17" s="10">
        <f>Colgate!F33</f>
        <v>0.49618320610687022</v>
      </c>
      <c r="V17" s="6">
        <f>Colgate!C11</f>
        <v>0.30205278592375367</v>
      </c>
      <c r="W17" s="6">
        <f>Colgate!F36</f>
        <v>0.30646041055718476</v>
      </c>
      <c r="X17" s="60">
        <f>Colgate!F38</f>
        <v>0.53591282051282052</v>
      </c>
      <c r="Y17" s="100">
        <f>Colgate!F48</f>
        <v>0.18615751789976134</v>
      </c>
      <c r="Z17" s="98">
        <f>Colgate!F49</f>
        <v>0.10941475826972011</v>
      </c>
      <c r="AA17" s="57">
        <f>Colgate!F18</f>
        <v>35.083532219570408</v>
      </c>
      <c r="AB17" s="10">
        <f>Colgate!F24</f>
        <v>33.957787770802405</v>
      </c>
      <c r="AC17" s="10">
        <f>Colgate!F19</f>
        <v>26.208651399491096</v>
      </c>
      <c r="AD17" s="10">
        <f>Colgate!F25</f>
        <v>26.187343930175459</v>
      </c>
      <c r="AE17" s="10">
        <f>Colgate!F20</f>
        <v>8.8748808200793121</v>
      </c>
      <c r="AF17" s="52">
        <f>Colgate!F26</f>
        <v>7.770443840626946</v>
      </c>
      <c r="AG17" s="59">
        <f>Colgate!B22</f>
        <v>0.45</v>
      </c>
      <c r="AH17" s="6">
        <f>Colgate!C22</f>
        <v>0.34615384615384615</v>
      </c>
      <c r="AI17" s="80">
        <f>Colgate!F44</f>
        <v>9.5465393794749401E-2</v>
      </c>
      <c r="AJ17" s="80">
        <f>Colgate!G44</f>
        <v>6.6157760814249358E-2</v>
      </c>
      <c r="AK17" s="80">
        <f>Colgate!F45</f>
        <v>0.12244897959183673</v>
      </c>
      <c r="AL17" s="80">
        <f>Colgate!G45</f>
        <v>8.7378640776699032E-2</v>
      </c>
      <c r="AM17" s="80">
        <f>Colgate!F41</f>
        <v>8.3160083160083165E-2</v>
      </c>
      <c r="AN17" s="80">
        <f>Colgate!F42</f>
        <v>7.6246334310850442E-2</v>
      </c>
      <c r="AO17" s="80">
        <f>Colgate!F52</f>
        <v>3.2019704433497539E-2</v>
      </c>
      <c r="AP17" s="103">
        <f>Colgate!G52</f>
        <v>5.4187192118226604E-2</v>
      </c>
      <c r="AQ17" s="83">
        <f>Colgate!F53</f>
        <v>0.2340966921119593</v>
      </c>
      <c r="AR17" s="103">
        <f>Colgate!G53</f>
        <v>0.33890214797136037</v>
      </c>
      <c r="AS17" s="57">
        <f>Colgate!F58</f>
        <v>29.373406907767961</v>
      </c>
      <c r="AT17" s="10">
        <f>Colgate!F59</f>
        <v>30.404846744492485</v>
      </c>
      <c r="AU17" s="52">
        <f>Colgate!F60</f>
        <v>-1.0314398367245232</v>
      </c>
    </row>
    <row r="18" spans="1:47" s="31" customFormat="1">
      <c r="A18" s="45" t="s">
        <v>7</v>
      </c>
      <c r="B18" s="51">
        <f>Bucknell!F9</f>
        <v>446</v>
      </c>
      <c r="C18" s="8">
        <f>Bucknell!F10</f>
        <v>433</v>
      </c>
      <c r="D18" s="8">
        <f>B18-C18</f>
        <v>13</v>
      </c>
      <c r="E18" s="8">
        <f>Bucknell!F11</f>
        <v>879</v>
      </c>
      <c r="F18" s="10">
        <f>Bucknell!F12</f>
        <v>33.916349809885929</v>
      </c>
      <c r="G18" s="10">
        <f>Bucknell!F13</f>
        <v>32.927756653992397</v>
      </c>
      <c r="H18" s="10">
        <f>F18-G18</f>
        <v>0.98859315589353258</v>
      </c>
      <c r="I18" s="52">
        <f>Bucknell!F14</f>
        <v>66.844106463878319</v>
      </c>
      <c r="J18" s="59">
        <f>Bucknell!J21</f>
        <v>0.45098039215686275</v>
      </c>
      <c r="K18" s="6">
        <f>Bucknell!J22</f>
        <v>0.8226415094339623</v>
      </c>
      <c r="L18" s="6">
        <f>Bucknell!J23</f>
        <v>0.80275229357798161</v>
      </c>
      <c r="M18" s="97">
        <f>Bucknell!J37</f>
        <v>0.48878923766816146</v>
      </c>
      <c r="N18" s="98">
        <f>Bucknell!J36</f>
        <v>0.2702078521939954</v>
      </c>
      <c r="O18" s="57">
        <f>Bucknell!F29</f>
        <v>0.92152466367713004</v>
      </c>
      <c r="P18" s="10">
        <f>Bucknell!F32</f>
        <v>0.6076233183856502</v>
      </c>
      <c r="Q18" s="59">
        <f>Bucknell!B11</f>
        <v>0.36982968369829683</v>
      </c>
      <c r="R18" s="6">
        <f>Bucknell!F35</f>
        <v>0.37714355231143554</v>
      </c>
      <c r="S18" s="6">
        <f>Bucknell!F37</f>
        <v>0.57197785977859783</v>
      </c>
      <c r="T18" s="10">
        <f>Bucknell!F30</f>
        <v>0.9838337182448037</v>
      </c>
      <c r="U18" s="10">
        <f>Bucknell!F33</f>
        <v>0.6212471131639723</v>
      </c>
      <c r="V18" s="6">
        <f>Bucknell!C11</f>
        <v>0.26291079812206575</v>
      </c>
      <c r="W18" s="6">
        <f>Bucknell!F36</f>
        <v>0.26995539906103289</v>
      </c>
      <c r="X18" s="60">
        <f>Bucknell!F38</f>
        <v>0.42751301115241636</v>
      </c>
      <c r="Y18" s="100">
        <f>Bucknell!F48</f>
        <v>0.20403587443946189</v>
      </c>
      <c r="Z18" s="98">
        <f>Bucknell!F49</f>
        <v>0.20554272517321015</v>
      </c>
      <c r="AA18" s="57">
        <f>Bucknell!F18</f>
        <v>34.080717488789233</v>
      </c>
      <c r="AB18" s="10">
        <f>Bucknell!F24</f>
        <v>33.276053906467851</v>
      </c>
      <c r="AC18" s="10">
        <f>Bucknell!F19</f>
        <v>25.866050808314089</v>
      </c>
      <c r="AD18" s="10">
        <f>Bucknell!F25</f>
        <v>25.575700518892866</v>
      </c>
      <c r="AE18" s="10">
        <f>Bucknell!F20</f>
        <v>8.214666680475144</v>
      </c>
      <c r="AF18" s="52">
        <f>Bucknell!F26</f>
        <v>7.7003533875749852</v>
      </c>
      <c r="AG18" s="59">
        <f>Bucknell!B22</f>
        <v>0.40909090909090912</v>
      </c>
      <c r="AH18" s="6">
        <f>Bucknell!C22</f>
        <v>0.3611111111111111</v>
      </c>
      <c r="AI18" s="80">
        <f>Bucknell!F44</f>
        <v>9.8654708520179366E-2</v>
      </c>
      <c r="AJ18" s="80">
        <f>Bucknell!G44</f>
        <v>8.3140877598152418E-2</v>
      </c>
      <c r="AK18" s="80">
        <f>Bucknell!F45</f>
        <v>0.11842105263157894</v>
      </c>
      <c r="AL18" s="80">
        <f>Bucknell!G45</f>
        <v>0.11607142857142858</v>
      </c>
      <c r="AM18" s="80">
        <f>Bucknell!F41</f>
        <v>0.1070559610705596</v>
      </c>
      <c r="AN18" s="80">
        <f>Bucknell!F42</f>
        <v>8.4507042253521125E-2</v>
      </c>
      <c r="AO18" s="80">
        <f>Bucknell!F52</f>
        <v>3.8680318543799774E-2</v>
      </c>
      <c r="AP18" s="103">
        <f>Bucknell!G52</f>
        <v>6.3708759954493738E-2</v>
      </c>
      <c r="AQ18" s="83">
        <f>Bucknell!F53</f>
        <v>0.3625866050808314</v>
      </c>
      <c r="AR18" s="103">
        <f>Bucknell!G53</f>
        <v>0.26681614349775784</v>
      </c>
      <c r="AS18" s="57">
        <f>Bucknell!F58</f>
        <v>29.682719478206373</v>
      </c>
      <c r="AT18" s="10">
        <f>Bucknell!F59</f>
        <v>30.140871588406569</v>
      </c>
      <c r="AU18" s="52">
        <f>Bucknell!F60</f>
        <v>-0.45815211020019575</v>
      </c>
    </row>
    <row r="19" spans="1:47">
      <c r="A19" s="45" t="s">
        <v>0</v>
      </c>
      <c r="B19" s="51">
        <f>'Air Force'!F9</f>
        <v>352</v>
      </c>
      <c r="C19" s="8">
        <f>'Air Force'!F10</f>
        <v>367</v>
      </c>
      <c r="D19" s="8">
        <f>B19-C19</f>
        <v>-15</v>
      </c>
      <c r="E19" s="8">
        <f>'Air Force'!F11</f>
        <v>719</v>
      </c>
      <c r="F19" s="10">
        <f>'Air Force'!F12</f>
        <v>35.200000000000003</v>
      </c>
      <c r="G19" s="10">
        <f>'Air Force'!F13</f>
        <v>36.700000000000003</v>
      </c>
      <c r="H19" s="10">
        <f>F19-G19</f>
        <v>-1.5</v>
      </c>
      <c r="I19" s="52">
        <f>'Air Force'!F14</f>
        <v>71.900000000000006</v>
      </c>
      <c r="J19" s="59">
        <f>'Air Force'!J21</f>
        <v>0.49596774193548387</v>
      </c>
      <c r="K19" s="6">
        <f>'Air Force'!J22</f>
        <v>0.77948717948717949</v>
      </c>
      <c r="L19" s="6">
        <f>'Air Force'!J23</f>
        <v>0.82914572864321612</v>
      </c>
      <c r="M19" s="97">
        <f>'Air Force'!J37</f>
        <v>0.42613636363636365</v>
      </c>
      <c r="N19" s="98">
        <f>'Air Force'!J36</f>
        <v>0.18256130790190736</v>
      </c>
      <c r="O19" s="57">
        <f>'Air Force'!F29</f>
        <v>1.0397727272727273</v>
      </c>
      <c r="P19" s="10">
        <f>'Air Force'!F32</f>
        <v>0.63352272727272729</v>
      </c>
      <c r="Q19" s="59">
        <f>'Air Force'!B11</f>
        <v>0.32786885245901637</v>
      </c>
      <c r="R19" s="6">
        <f>'Air Force'!F35</f>
        <v>0.33380054644808743</v>
      </c>
      <c r="S19" s="6">
        <f>'Air Force'!F37</f>
        <v>0.54785201793721972</v>
      </c>
      <c r="T19" s="10">
        <f>'Air Force'!F30</f>
        <v>0.87193460490463215</v>
      </c>
      <c r="U19" s="10">
        <f>'Air Force'!F33</f>
        <v>0.50953678474114439</v>
      </c>
      <c r="V19" s="6">
        <f>'Air Force'!C11</f>
        <v>0.28437499999999999</v>
      </c>
      <c r="W19" s="6">
        <f>'Air Force'!F36</f>
        <v>0.29427499999999995</v>
      </c>
      <c r="X19" s="60">
        <f>'Air Force'!F38</f>
        <v>0.50357219251336893</v>
      </c>
      <c r="Y19" s="100">
        <f>'Air Force'!F48</f>
        <v>0.22443181818181818</v>
      </c>
      <c r="Z19" s="98">
        <f>'Air Force'!F49</f>
        <v>0.14168937329700274</v>
      </c>
      <c r="AA19" s="57">
        <f>'Air Force'!F18</f>
        <v>34.090909090909086</v>
      </c>
      <c r="AB19" s="10">
        <f>'Air Force'!F24</f>
        <v>32.291043741744268</v>
      </c>
      <c r="AC19" s="10">
        <f>'Air Force'!F19</f>
        <v>24.795640326975477</v>
      </c>
      <c r="AD19" s="10">
        <f>'Air Force'!F25</f>
        <v>25.311691837691292</v>
      </c>
      <c r="AE19" s="10">
        <f>'Air Force'!F20</f>
        <v>9.2952687639336098</v>
      </c>
      <c r="AF19" s="52">
        <f>'Air Force'!F26</f>
        <v>6.9793519040529759</v>
      </c>
      <c r="AG19" s="59">
        <f>'Air Force'!B22</f>
        <v>0.54166666666666663</v>
      </c>
      <c r="AH19" s="6">
        <f>'Air Force'!C22</f>
        <v>0.48275862068965519</v>
      </c>
      <c r="AI19" s="80">
        <f>'Air Force'!F44</f>
        <v>6.8181818181818177E-2</v>
      </c>
      <c r="AJ19" s="80">
        <f>'Air Force'!G44</f>
        <v>7.901907356948229E-2</v>
      </c>
      <c r="AK19" s="80">
        <f>'Air Force'!F45</f>
        <v>0.10833333333333334</v>
      </c>
      <c r="AL19" s="80">
        <f>'Air Force'!G45</f>
        <v>0.15384615384615385</v>
      </c>
      <c r="AM19" s="80">
        <f>'Air Force'!F41</f>
        <v>6.5573770491803282E-2</v>
      </c>
      <c r="AN19" s="80">
        <f>'Air Force'!F42</f>
        <v>9.0624999999999997E-2</v>
      </c>
      <c r="AO19" s="80">
        <f>'Air Force'!F52</f>
        <v>4.4506258692628649E-2</v>
      </c>
      <c r="AP19" s="103">
        <f>'Air Force'!G52</f>
        <v>4.1724617524339362E-2</v>
      </c>
      <c r="AQ19" s="83">
        <f>'Air Force'!F53</f>
        <v>0.26158038147138962</v>
      </c>
      <c r="AR19" s="103">
        <f>'Air Force'!G53</f>
        <v>0.29261363636363635</v>
      </c>
      <c r="AS19" s="57">
        <f>'Air Force'!F58</f>
        <v>28.75115214844751</v>
      </c>
      <c r="AT19" s="10">
        <f>'Air Force'!F59</f>
        <v>31.069580989353121</v>
      </c>
      <c r="AU19" s="52">
        <f>'Air Force'!F60</f>
        <v>-2.3184288409056109</v>
      </c>
    </row>
    <row r="20" spans="1:47">
      <c r="A20" s="45" t="s">
        <v>16</v>
      </c>
      <c r="B20" s="51">
        <f>Duke!F9</f>
        <v>440</v>
      </c>
      <c r="C20" s="8">
        <f>Duke!F10</f>
        <v>421</v>
      </c>
      <c r="D20" s="8">
        <f>B20-C20</f>
        <v>19</v>
      </c>
      <c r="E20" s="8">
        <f>Duke!F11</f>
        <v>861</v>
      </c>
      <c r="F20" s="10">
        <f>Duke!F12</f>
        <v>33.846153846153847</v>
      </c>
      <c r="G20" s="10">
        <f>Duke!F13</f>
        <v>32.384615384615387</v>
      </c>
      <c r="H20" s="10">
        <f>F20-G20</f>
        <v>1.4615384615384599</v>
      </c>
      <c r="I20" s="52">
        <f>Duke!F14</f>
        <v>66.230769230769226</v>
      </c>
      <c r="J20" s="59">
        <f>Duke!J21</f>
        <v>0.5741935483870968</v>
      </c>
      <c r="K20" s="6">
        <f>Duke!J22</f>
        <v>0.82096069868995636</v>
      </c>
      <c r="L20" s="6">
        <f>Duke!J23</f>
        <v>0.86693548387096775</v>
      </c>
      <c r="M20" s="97">
        <f>Duke!J37</f>
        <v>0.48409090909090907</v>
      </c>
      <c r="N20" s="98">
        <f>Duke!J36</f>
        <v>0.24228028503562946</v>
      </c>
      <c r="O20" s="57">
        <f>Duke!F29</f>
        <v>1.1272727272727272</v>
      </c>
      <c r="P20" s="10">
        <f>Duke!F32</f>
        <v>0.69545454545454544</v>
      </c>
      <c r="Q20" s="59">
        <f>Duke!B11</f>
        <v>0.30443548387096775</v>
      </c>
      <c r="R20" s="6">
        <f>Duke!F35</f>
        <v>0.31148588709677416</v>
      </c>
      <c r="S20" s="6">
        <f>Duke!F37</f>
        <v>0.50489215686274502</v>
      </c>
      <c r="T20" s="10">
        <f>Duke!F30</f>
        <v>1.002375296912114</v>
      </c>
      <c r="U20" s="10">
        <f>Duke!F33</f>
        <v>0.57957244655581952</v>
      </c>
      <c r="V20" s="6">
        <f>Duke!C11</f>
        <v>0.28436018957345971</v>
      </c>
      <c r="W20" s="6">
        <f>Duke!F36</f>
        <v>0.29504502369668245</v>
      </c>
      <c r="X20" s="60">
        <f>Duke!F38</f>
        <v>0.51028278688524586</v>
      </c>
      <c r="Y20" s="100">
        <f>Duke!F48</f>
        <v>0.17272727272727273</v>
      </c>
      <c r="Z20" s="98">
        <f>Duke!F49</f>
        <v>0.15914489311163896</v>
      </c>
      <c r="AA20" s="57">
        <f>Duke!F18</f>
        <v>34.31818181818182</v>
      </c>
      <c r="AB20" s="10">
        <f>Duke!F24</f>
        <v>35.80931757845282</v>
      </c>
      <c r="AC20" s="10">
        <f>Duke!F19</f>
        <v>28.50356294536817</v>
      </c>
      <c r="AD20" s="10">
        <f>Duke!F25</f>
        <v>28.831030677202499</v>
      </c>
      <c r="AE20" s="10">
        <f>Duke!F20</f>
        <v>5.8146188728136501</v>
      </c>
      <c r="AF20" s="52">
        <f>Duke!F26</f>
        <v>6.9782869012503213</v>
      </c>
      <c r="AG20" s="59">
        <f>Duke!B22</f>
        <v>0.21568627450980393</v>
      </c>
      <c r="AH20" s="6">
        <f>Duke!C22</f>
        <v>0.47368421052631576</v>
      </c>
      <c r="AI20" s="80">
        <f>Duke!F44</f>
        <v>0.11590909090909091</v>
      </c>
      <c r="AJ20" s="80">
        <f>Duke!G44</f>
        <v>0.13539192399049882</v>
      </c>
      <c r="AK20" s="80">
        <f>Duke!F45</f>
        <v>7.2847682119205295E-2</v>
      </c>
      <c r="AL20" s="80">
        <f>Duke!G45</f>
        <v>0.22500000000000001</v>
      </c>
      <c r="AM20" s="80">
        <f>Duke!F41</f>
        <v>0.1028225806451613</v>
      </c>
      <c r="AN20" s="80">
        <f>Duke!F42</f>
        <v>0.13507109004739337</v>
      </c>
      <c r="AO20" s="80">
        <f>Duke!F52</f>
        <v>7.4332171893147503E-2</v>
      </c>
      <c r="AP20" s="103">
        <f>Duke!G52</f>
        <v>6.6202090592334492E-2</v>
      </c>
      <c r="AQ20" s="83">
        <f>Duke!F53</f>
        <v>0.29453681710213775</v>
      </c>
      <c r="AR20" s="103">
        <f>Duke!G53</f>
        <v>0.35227272727272729</v>
      </c>
      <c r="AS20" s="57">
        <f>Duke!F58</f>
        <v>29.016169616674855</v>
      </c>
      <c r="AT20" s="10">
        <f>Duke!F59</f>
        <v>28.203767298198354</v>
      </c>
      <c r="AU20" s="52">
        <f>Duke!F60</f>
        <v>0.8124023184765008</v>
      </c>
    </row>
    <row r="21" spans="1:47">
      <c r="A21" s="45" t="s">
        <v>49</v>
      </c>
      <c r="B21" s="51">
        <f>'Stony Brook'!F9</f>
        <v>288</v>
      </c>
      <c r="C21" s="8">
        <f>'Stony Brook'!F10</f>
        <v>335</v>
      </c>
      <c r="D21" s="8">
        <f>B21-C21</f>
        <v>-47</v>
      </c>
      <c r="E21" s="8">
        <f>'Stony Brook'!F11</f>
        <v>623</v>
      </c>
      <c r="F21" s="10">
        <f>'Stony Brook'!F12</f>
        <v>28.585607940446653</v>
      </c>
      <c r="G21" s="10">
        <f>'Stony Brook'!F13</f>
        <v>33.250620347394545</v>
      </c>
      <c r="H21" s="10">
        <f>F21-G21</f>
        <v>-4.6650124069478913</v>
      </c>
      <c r="I21" s="52">
        <f>'Stony Brook'!F14</f>
        <v>61.836228287841195</v>
      </c>
      <c r="J21" s="59">
        <f>'Stony Brook'!J21</f>
        <v>0.36725663716814161</v>
      </c>
      <c r="K21" s="6">
        <f>'Stony Brook'!J22</f>
        <v>0.88268156424581001</v>
      </c>
      <c r="L21" s="6">
        <f>'Stony Brook'!J23</f>
        <v>0.84795321637426901</v>
      </c>
      <c r="M21" s="97">
        <f>'Stony Brook'!J37</f>
        <v>0.44097222222222221</v>
      </c>
      <c r="N21" s="98">
        <f>'Stony Brook'!J36</f>
        <v>0.21492537313432836</v>
      </c>
      <c r="O21" s="57">
        <f>'Stony Brook'!F29</f>
        <v>1.1215277777777777</v>
      </c>
      <c r="P21" s="10">
        <f>'Stony Brook'!F32</f>
        <v>0.70486111111111116</v>
      </c>
      <c r="Q21" s="59">
        <f>'Stony Brook'!B11</f>
        <v>0.29411764705882354</v>
      </c>
      <c r="R21" s="6">
        <f>'Stony Brook'!F35</f>
        <v>0.30342414860681116</v>
      </c>
      <c r="S21" s="6">
        <f>'Stony Brook'!F37</f>
        <v>0.48278817733990148</v>
      </c>
      <c r="T21" s="10">
        <f>'Stony Brook'!F30</f>
        <v>0.9731343283582089</v>
      </c>
      <c r="U21" s="10">
        <f>'Stony Brook'!F33</f>
        <v>0.59104477611940298</v>
      </c>
      <c r="V21" s="6">
        <f>'Stony Brook'!C11</f>
        <v>0.28834355828220859</v>
      </c>
      <c r="W21" s="6">
        <f>'Stony Brook'!F36</f>
        <v>0.29449079754601226</v>
      </c>
      <c r="X21" s="60">
        <f>'Stony Brook'!F38</f>
        <v>0.48486868686868689</v>
      </c>
      <c r="Y21" s="100">
        <f>'Stony Brook'!F48</f>
        <v>0.2013888888888889</v>
      </c>
      <c r="Z21" s="98">
        <f>'Stony Brook'!F49</f>
        <v>0.16119402985074627</v>
      </c>
      <c r="AA21" s="57">
        <f>'Stony Brook'!F18</f>
        <v>32.986111111111107</v>
      </c>
      <c r="AB21" s="10">
        <f>'Stony Brook'!F24</f>
        <v>32.672091490951118</v>
      </c>
      <c r="AC21" s="10">
        <f>'Stony Brook'!F19</f>
        <v>28.059701492537314</v>
      </c>
      <c r="AD21" s="10">
        <f>'Stony Brook'!F25</f>
        <v>27.382029039719814</v>
      </c>
      <c r="AE21" s="10">
        <f>'Stony Brook'!F20</f>
        <v>4.9264096185737927</v>
      </c>
      <c r="AF21" s="52">
        <f>'Stony Brook'!F26</f>
        <v>5.2900624512313037</v>
      </c>
      <c r="AG21" s="59">
        <f>'Stony Brook'!B22</f>
        <v>0.47368421052631576</v>
      </c>
      <c r="AH21" s="6">
        <f>'Stony Brook'!C22</f>
        <v>0.48</v>
      </c>
      <c r="AI21" s="80">
        <f>'Stony Brook'!F44</f>
        <v>0.13194444444444445</v>
      </c>
      <c r="AJ21" s="80">
        <f>'Stony Brook'!G44</f>
        <v>7.4626865671641784E-2</v>
      </c>
      <c r="AK21" s="80">
        <f>'Stony Brook'!F45</f>
        <v>0.18947368421052632</v>
      </c>
      <c r="AL21" s="80">
        <f>'Stony Brook'!G45</f>
        <v>0.1276595744680851</v>
      </c>
      <c r="AM21" s="80">
        <f>'Stony Brook'!F41</f>
        <v>0.11764705882352941</v>
      </c>
      <c r="AN21" s="80">
        <f>'Stony Brook'!F42</f>
        <v>7.6687116564417179E-2</v>
      </c>
      <c r="AO21" s="80">
        <f>'Stony Brook'!F52</f>
        <v>4.49438202247191E-2</v>
      </c>
      <c r="AP21" s="103">
        <f>'Stony Brook'!G52</f>
        <v>6.5810593900481537E-2</v>
      </c>
      <c r="AQ21" s="83">
        <f>'Stony Brook'!F53</f>
        <v>0.31044776119402984</v>
      </c>
      <c r="AR21" s="103">
        <f>'Stony Brook'!G53</f>
        <v>0.375</v>
      </c>
      <c r="AS21" s="57">
        <f>'Stony Brook'!F58</f>
        <v>30.075892172969144</v>
      </c>
      <c r="AT21" s="10">
        <f>'Stony Brook'!F59</f>
        <v>29.712081498365439</v>
      </c>
      <c r="AU21" s="52">
        <f>'Stony Brook'!F60</f>
        <v>0.36381067460370531</v>
      </c>
    </row>
    <row r="22" spans="1:47">
      <c r="A22" s="45" t="s">
        <v>37</v>
      </c>
      <c r="B22" s="51">
        <f>'Ohio State'!F9</f>
        <v>362</v>
      </c>
      <c r="C22" s="8">
        <f>'Ohio State'!F10</f>
        <v>365</v>
      </c>
      <c r="D22" s="8">
        <f>B22-C22</f>
        <v>-3</v>
      </c>
      <c r="E22" s="8">
        <f>'Ohio State'!F11</f>
        <v>727</v>
      </c>
      <c r="F22" s="10">
        <f>'Ohio State'!F12</f>
        <v>32.73549359457423</v>
      </c>
      <c r="G22" s="10">
        <f>'Ohio State'!F13</f>
        <v>33.006782215523735</v>
      </c>
      <c r="H22" s="10">
        <f>F22-G22</f>
        <v>-0.27128862094950534</v>
      </c>
      <c r="I22" s="52">
        <f>'Ohio State'!F14</f>
        <v>65.742275810097965</v>
      </c>
      <c r="J22" s="59">
        <f>'Ohio State'!J21</f>
        <v>0.43778801843317972</v>
      </c>
      <c r="K22" s="6">
        <f>'Ohio State'!J22</f>
        <v>0.90090090090090091</v>
      </c>
      <c r="L22" s="6">
        <f>'Ohio State'!J23</f>
        <v>0.7963800904977375</v>
      </c>
      <c r="M22" s="97">
        <f>'Ohio State'!J37</f>
        <v>0.47237569060773482</v>
      </c>
      <c r="N22" s="98">
        <f>'Ohio State'!J36</f>
        <v>0.24931506849315069</v>
      </c>
      <c r="O22" s="57">
        <f>'Ohio State'!F29</f>
        <v>1.0635359116022098</v>
      </c>
      <c r="P22" s="10">
        <f>'Ohio State'!F32</f>
        <v>0.61602209944751385</v>
      </c>
      <c r="Q22" s="59">
        <f>'Ohio State'!B11</f>
        <v>0.24415584415584415</v>
      </c>
      <c r="R22" s="6">
        <f>'Ohio State'!F35</f>
        <v>0.24892727272727275</v>
      </c>
      <c r="S22" s="6">
        <f>'Ohio State'!F37</f>
        <v>0.42976233183856505</v>
      </c>
      <c r="T22" s="10">
        <f>'Ohio State'!F30</f>
        <v>0.85479452054794525</v>
      </c>
      <c r="U22" s="10">
        <f>'Ohio State'!F33</f>
        <v>0.51780821917808217</v>
      </c>
      <c r="V22" s="6">
        <f>'Ohio State'!C11</f>
        <v>0.26923076923076922</v>
      </c>
      <c r="W22" s="6">
        <f>'Ohio State'!F36</f>
        <v>0.27724358974358976</v>
      </c>
      <c r="X22" s="60">
        <f>'Ohio State'!F38</f>
        <v>0.45767195767195767</v>
      </c>
      <c r="Y22" s="100">
        <f>'Ohio State'!F48</f>
        <v>0.16850828729281769</v>
      </c>
      <c r="Z22" s="98">
        <f>'Ohio State'!F49</f>
        <v>0.12876712328767123</v>
      </c>
      <c r="AA22" s="57">
        <f>'Ohio State'!F18</f>
        <v>25.966850828729282</v>
      </c>
      <c r="AB22" s="10">
        <f>'Ohio State'!F24</f>
        <v>27.595355080717873</v>
      </c>
      <c r="AC22" s="10">
        <f>'Ohio State'!F19</f>
        <v>23.013698630136986</v>
      </c>
      <c r="AD22" s="10">
        <f>'Ohio State'!F25</f>
        <v>22.408937897007913</v>
      </c>
      <c r="AE22" s="10">
        <f>'Ohio State'!F20</f>
        <v>2.9531521985922957</v>
      </c>
      <c r="AF22" s="52">
        <f>'Ohio State'!F26</f>
        <v>5.1864171837099597</v>
      </c>
      <c r="AG22" s="59">
        <f>'Ohio State'!B22</f>
        <v>0.30555555555555558</v>
      </c>
      <c r="AH22" s="6">
        <f>'Ohio State'!C22</f>
        <v>0.2857142857142857</v>
      </c>
      <c r="AI22" s="80">
        <f>'Ohio State'!F44</f>
        <v>9.9447513812154692E-2</v>
      </c>
      <c r="AJ22" s="80">
        <f>'Ohio State'!G44</f>
        <v>9.5890410958904104E-2</v>
      </c>
      <c r="AK22" s="80">
        <f>'Ohio State'!F45</f>
        <v>0.11702127659574468</v>
      </c>
      <c r="AL22" s="80">
        <f>'Ohio State'!G45</f>
        <v>0.11904761904761904</v>
      </c>
      <c r="AM22" s="80">
        <f>'Ohio State'!F41</f>
        <v>9.350649350649351E-2</v>
      </c>
      <c r="AN22" s="80">
        <f>'Ohio State'!F42</f>
        <v>0.11217948717948718</v>
      </c>
      <c r="AO22" s="80">
        <f>'Ohio State'!F52</f>
        <v>5.5020632737276476E-2</v>
      </c>
      <c r="AP22" s="103">
        <f>'Ohio State'!G52</f>
        <v>5.364511691884457E-2</v>
      </c>
      <c r="AQ22" s="83">
        <f>'Ohio State'!F53</f>
        <v>0.28767123287671231</v>
      </c>
      <c r="AR22" s="103">
        <f>'Ohio State'!G53</f>
        <v>0.35635359116022097</v>
      </c>
      <c r="AS22" s="57">
        <f>'Ohio State'!F58</f>
        <v>30.141596232276516</v>
      </c>
      <c r="AT22" s="10">
        <f>'Ohio State'!F59</f>
        <v>27.692501827791123</v>
      </c>
      <c r="AU22" s="52">
        <f>'Ohio State'!F60</f>
        <v>2.4490944044853933</v>
      </c>
    </row>
    <row r="23" spans="1:47">
      <c r="A23" s="45" t="s">
        <v>2</v>
      </c>
      <c r="B23" s="51">
        <f>Army!F9</f>
        <v>389</v>
      </c>
      <c r="C23" s="8">
        <f>Army!F10</f>
        <v>385</v>
      </c>
      <c r="D23" s="8">
        <f>B23-C23</f>
        <v>4</v>
      </c>
      <c r="E23" s="8">
        <f>Army!F11</f>
        <v>774</v>
      </c>
      <c r="F23" s="10">
        <f>Army!F12</f>
        <v>35.124153498871337</v>
      </c>
      <c r="G23" s="10">
        <f>Army!F13</f>
        <v>34.762979683972915</v>
      </c>
      <c r="H23" s="10">
        <f>F23-G23</f>
        <v>0.3611738148984216</v>
      </c>
      <c r="I23" s="52">
        <f>Army!F14</f>
        <v>69.887133182844252</v>
      </c>
      <c r="J23" s="59">
        <f>Army!J21</f>
        <v>0.51792828685258963</v>
      </c>
      <c r="K23" s="6">
        <f>Army!J22</f>
        <v>0.80555555555555558</v>
      </c>
      <c r="L23" s="6">
        <f>Army!J23</f>
        <v>0.80630630630630629</v>
      </c>
      <c r="M23" s="97">
        <f>Army!J37</f>
        <v>0.40616966580976865</v>
      </c>
      <c r="N23" s="98">
        <f>Army!J36</f>
        <v>0.24935064935064935</v>
      </c>
      <c r="O23" s="57">
        <f>Army!F29</f>
        <v>1.0796915167095116</v>
      </c>
      <c r="P23" s="10">
        <f>Army!F32</f>
        <v>0.62210796915167099</v>
      </c>
      <c r="Q23" s="59">
        <f>Army!B11</f>
        <v>0.27380952380952384</v>
      </c>
      <c r="R23" s="6">
        <f>Army!F35</f>
        <v>0.27937619047619044</v>
      </c>
      <c r="S23" s="6">
        <f>Army!F37</f>
        <v>0.48486776859504127</v>
      </c>
      <c r="T23" s="10">
        <f>Army!F30</f>
        <v>0.91428571428571426</v>
      </c>
      <c r="U23" s="10">
        <f>Army!F33</f>
        <v>0.52727272727272723</v>
      </c>
      <c r="V23" s="6">
        <f>Army!C11</f>
        <v>0.28977272727272729</v>
      </c>
      <c r="W23" s="6">
        <f>Army!F36</f>
        <v>0.29641477272727274</v>
      </c>
      <c r="X23" s="60">
        <f>Army!F38</f>
        <v>0.51398029556650249</v>
      </c>
      <c r="Y23" s="100">
        <f>Army!F48</f>
        <v>0.14652956298200515</v>
      </c>
      <c r="Z23" s="98">
        <f>Army!F49</f>
        <v>0.14545454545454545</v>
      </c>
      <c r="AA23" s="57">
        <f>Army!F18</f>
        <v>29.562982005141386</v>
      </c>
      <c r="AB23" s="10">
        <f>Army!F24</f>
        <v>30.412704446464918</v>
      </c>
      <c r="AC23" s="10">
        <f>Army!F19</f>
        <v>26.493506493506491</v>
      </c>
      <c r="AD23" s="10">
        <f>Army!F25</f>
        <v>25.548009521612315</v>
      </c>
      <c r="AE23" s="10">
        <f>Army!F20</f>
        <v>3.0694755116348951</v>
      </c>
      <c r="AF23" s="52">
        <f>Army!F26</f>
        <v>4.8646949248526035</v>
      </c>
      <c r="AG23" s="59">
        <f>Army!B22</f>
        <v>0.51851851851851849</v>
      </c>
      <c r="AH23" s="6">
        <f>Army!C22</f>
        <v>0.32558139534883723</v>
      </c>
      <c r="AI23" s="80">
        <f>Army!F44</f>
        <v>6.9408740359897178E-2</v>
      </c>
      <c r="AJ23" s="80">
        <f>Army!G44</f>
        <v>0.11168831168831168</v>
      </c>
      <c r="AK23" s="80">
        <f>Army!F45</f>
        <v>0.12173913043478261</v>
      </c>
      <c r="AL23" s="80">
        <f>Army!G45</f>
        <v>0.13725490196078433</v>
      </c>
      <c r="AM23" s="80">
        <f>Army!F41</f>
        <v>6.4285714285714279E-2</v>
      </c>
      <c r="AN23" s="80">
        <f>Army!F42</f>
        <v>0.12215909090909091</v>
      </c>
      <c r="AO23" s="80">
        <f>Army!F52</f>
        <v>5.8139534883720929E-2</v>
      </c>
      <c r="AP23" s="103">
        <f>Army!G52</f>
        <v>4.1343669250645997E-2</v>
      </c>
      <c r="AQ23" s="83">
        <f>Army!F53</f>
        <v>0.26233766233766231</v>
      </c>
      <c r="AR23" s="103">
        <f>Army!G53</f>
        <v>0.32647814910025708</v>
      </c>
      <c r="AS23" s="57">
        <f>Army!F58</f>
        <v>30.435712440565098</v>
      </c>
      <c r="AT23" s="10">
        <f>Army!F59</f>
        <v>28.606985394338427</v>
      </c>
      <c r="AU23" s="52">
        <f>Army!F60</f>
        <v>1.8287270462266711</v>
      </c>
    </row>
    <row r="24" spans="1:47" s="31" customFormat="1">
      <c r="A24" s="45" t="s">
        <v>39</v>
      </c>
      <c r="B24" s="51">
        <f>'Penn State'!F9</f>
        <v>343</v>
      </c>
      <c r="C24" s="8">
        <f>'Penn State'!F10</f>
        <v>346</v>
      </c>
      <c r="D24" s="8">
        <f>B24-C24</f>
        <v>-3</v>
      </c>
      <c r="E24" s="8">
        <f>'Penn State'!F11</f>
        <v>689</v>
      </c>
      <c r="F24" s="10">
        <f>'Penn State'!F12</f>
        <v>30.94736842105263</v>
      </c>
      <c r="G24" s="10">
        <f>'Penn State'!F13</f>
        <v>31.218045112781954</v>
      </c>
      <c r="H24" s="10">
        <f>F24-G24</f>
        <v>-0.2706766917293244</v>
      </c>
      <c r="I24" s="52">
        <f>'Penn State'!F14</f>
        <v>62.165413533834581</v>
      </c>
      <c r="J24" s="59">
        <f>'Penn State'!J21</f>
        <v>0.49302325581395351</v>
      </c>
      <c r="K24" s="6">
        <f>'Penn State'!J22</f>
        <v>0.82383419689119175</v>
      </c>
      <c r="L24" s="6">
        <f>'Penn State'!J23</f>
        <v>0.78325123152709364</v>
      </c>
      <c r="M24" s="97">
        <f>'Penn State'!J37</f>
        <v>0.45189504373177841</v>
      </c>
      <c r="N24" s="98">
        <f>'Penn State'!J36</f>
        <v>0.24855491329479767</v>
      </c>
      <c r="O24" s="57">
        <f>'Penn State'!F29</f>
        <v>1.0699708454810495</v>
      </c>
      <c r="P24" s="10">
        <f>'Penn State'!F32</f>
        <v>0.65306122448979587</v>
      </c>
      <c r="Q24" s="59">
        <f>'Penn State'!B11</f>
        <v>0.24523160762942781</v>
      </c>
      <c r="R24" s="6">
        <f>'Penn State'!F35</f>
        <v>0.25023705722070844</v>
      </c>
      <c r="S24" s="6">
        <f>'Penn State'!F37</f>
        <v>0.40998660714285717</v>
      </c>
      <c r="T24" s="10">
        <f>'Penn State'!F30</f>
        <v>1.0260115606936415</v>
      </c>
      <c r="U24" s="10">
        <f>'Penn State'!F33</f>
        <v>0.62427745664739887</v>
      </c>
      <c r="V24" s="6">
        <f>'Penn State'!C11</f>
        <v>0.25070422535211268</v>
      </c>
      <c r="W24" s="6">
        <f>'Penn State'!F36</f>
        <v>0.25681971830985917</v>
      </c>
      <c r="X24" s="60">
        <f>'Penn State'!F38</f>
        <v>0.42208796296296297</v>
      </c>
      <c r="Y24" s="100">
        <f>'Penn State'!F48</f>
        <v>0.119533527696793</v>
      </c>
      <c r="Z24" s="98">
        <f>'Penn State'!F49</f>
        <v>0.1791907514450867</v>
      </c>
      <c r="AA24" s="57">
        <f>'Penn State'!F18</f>
        <v>26.239067055393583</v>
      </c>
      <c r="AB24" s="10">
        <f>'Penn State'!F24</f>
        <v>29.225916589203706</v>
      </c>
      <c r="AC24" s="10">
        <f>'Penn State'!F19</f>
        <v>25.722543352601157</v>
      </c>
      <c r="AD24" s="10">
        <f>'Penn State'!F25</f>
        <v>24.969899443200759</v>
      </c>
      <c r="AE24" s="10">
        <f>'Penn State'!F20</f>
        <v>0.51652370279242632</v>
      </c>
      <c r="AF24" s="52">
        <f>'Penn State'!F26</f>
        <v>4.2560171460029466</v>
      </c>
      <c r="AG24" s="59">
        <f>'Penn State'!B22</f>
        <v>0.31428571428571428</v>
      </c>
      <c r="AH24" s="6">
        <f>'Penn State'!C22</f>
        <v>0.35135135135135137</v>
      </c>
      <c r="AI24" s="80">
        <f>'Penn State'!F44</f>
        <v>0.10204081632653061</v>
      </c>
      <c r="AJ24" s="80">
        <f>'Penn State'!G44</f>
        <v>0.1069364161849711</v>
      </c>
      <c r="AK24" s="80">
        <f>'Penn State'!F45</f>
        <v>0.12222222222222222</v>
      </c>
      <c r="AL24" s="80">
        <f>'Penn State'!G45</f>
        <v>0.14606741573033707</v>
      </c>
      <c r="AM24" s="80">
        <f>'Penn State'!F41</f>
        <v>9.5367847411444148E-2</v>
      </c>
      <c r="AN24" s="80">
        <f>'Penn State'!F42</f>
        <v>0.10422535211267606</v>
      </c>
      <c r="AO24" s="80">
        <f>'Penn State'!F52</f>
        <v>5.5152394775036286E-2</v>
      </c>
      <c r="AP24" s="103">
        <f>'Penn State'!G52</f>
        <v>5.8055152394775038E-2</v>
      </c>
      <c r="AQ24" s="83">
        <f>'Penn State'!F53</f>
        <v>0.36705202312138729</v>
      </c>
      <c r="AR24" s="103">
        <f>'Penn State'!G53</f>
        <v>0.39067055393586003</v>
      </c>
      <c r="AS24" s="57">
        <f>'Penn State'!F58</f>
        <v>30.234181351113076</v>
      </c>
      <c r="AT24" s="10">
        <f>'Penn State'!F59</f>
        <v>26.421601955664855</v>
      </c>
      <c r="AU24" s="52">
        <f>'Penn State'!F60</f>
        <v>3.8125793954482212</v>
      </c>
    </row>
    <row r="25" spans="1:47">
      <c r="A25" s="45" t="s">
        <v>22</v>
      </c>
      <c r="B25" s="51">
        <f>Hofstra!F9</f>
        <v>328</v>
      </c>
      <c r="C25" s="8">
        <f>Hofstra!F10</f>
        <v>319</v>
      </c>
      <c r="D25" s="8">
        <f>B25-C25</f>
        <v>9</v>
      </c>
      <c r="E25" s="8">
        <f>Hofstra!F11</f>
        <v>647</v>
      </c>
      <c r="F25" s="10">
        <f>Hofstra!F12</f>
        <v>29.026548672566371</v>
      </c>
      <c r="G25" s="10">
        <f>Hofstra!F13</f>
        <v>28.23008849557522</v>
      </c>
      <c r="H25" s="10">
        <f>F25-G25</f>
        <v>0.79646017699115035</v>
      </c>
      <c r="I25" s="52">
        <f>Hofstra!F14</f>
        <v>57.256637168141587</v>
      </c>
      <c r="J25" s="59">
        <f>Hofstra!J21</f>
        <v>0.54545454545454541</v>
      </c>
      <c r="K25" s="6">
        <f>Hofstra!J22</f>
        <v>0.7988826815642458</v>
      </c>
      <c r="L25" s="6">
        <f>Hofstra!J23</f>
        <v>0.8707865168539326</v>
      </c>
      <c r="M25" s="97">
        <f>Hofstra!J37</f>
        <v>0.47256097560975607</v>
      </c>
      <c r="N25" s="98">
        <f>Hofstra!J36</f>
        <v>0.20376175548589343</v>
      </c>
      <c r="O25" s="57">
        <f>Hofstra!F29</f>
        <v>1.0518292682926829</v>
      </c>
      <c r="P25" s="10">
        <f>Hofstra!F32</f>
        <v>0.66158536585365857</v>
      </c>
      <c r="Q25" s="59">
        <f>Hofstra!B11</f>
        <v>0.29275362318840581</v>
      </c>
      <c r="R25" s="6">
        <f>Hofstra!F35</f>
        <v>0.29904637681159424</v>
      </c>
      <c r="S25" s="6">
        <f>Hofstra!F37</f>
        <v>0.4754423963133641</v>
      </c>
      <c r="T25" s="10">
        <f>Hofstra!F30</f>
        <v>1.2006269592476488</v>
      </c>
      <c r="U25" s="10">
        <f>Hofstra!F33</f>
        <v>0.62068965517241381</v>
      </c>
      <c r="V25" s="6">
        <f>Hofstra!C11</f>
        <v>0.2297650130548303</v>
      </c>
      <c r="W25" s="6">
        <f>Hofstra!F36</f>
        <v>0.2336892950391645</v>
      </c>
      <c r="X25" s="60">
        <f>Hofstra!F38</f>
        <v>0.45203535353535351</v>
      </c>
      <c r="Y25" s="100">
        <f>Hofstra!F48</f>
        <v>0.1524390243902439</v>
      </c>
      <c r="Z25" s="98">
        <f>Hofstra!F49</f>
        <v>0.15987460815047022</v>
      </c>
      <c r="AA25" s="57">
        <f>Hofstra!F18</f>
        <v>30.792682926829269</v>
      </c>
      <c r="AB25" s="10">
        <f>Hofstra!F24</f>
        <v>32.280029091835232</v>
      </c>
      <c r="AC25" s="10">
        <f>Hofstra!F19</f>
        <v>27.586206896551722</v>
      </c>
      <c r="AD25" s="10">
        <f>Hofstra!F25</f>
        <v>28.355172792545829</v>
      </c>
      <c r="AE25" s="10">
        <f>Hofstra!F20</f>
        <v>3.2064760302775461</v>
      </c>
      <c r="AF25" s="52">
        <f>Hofstra!F26</f>
        <v>3.9248562992894023</v>
      </c>
      <c r="AG25" s="59">
        <f>Hofstra!B22</f>
        <v>0.37142857142857144</v>
      </c>
      <c r="AH25" s="6">
        <f>Hofstra!C22</f>
        <v>0.23076923076923078</v>
      </c>
      <c r="AI25" s="80">
        <f>Hofstra!F44</f>
        <v>0.10670731707317073</v>
      </c>
      <c r="AJ25" s="80">
        <f>Hofstra!G44</f>
        <v>0.12225705329153605</v>
      </c>
      <c r="AK25" s="80">
        <f>Hofstra!F45</f>
        <v>0.12871287128712872</v>
      </c>
      <c r="AL25" s="80">
        <f>Hofstra!G45</f>
        <v>0.10227272727272728</v>
      </c>
      <c r="AM25" s="80">
        <f>Hofstra!F41</f>
        <v>0.10144927536231885</v>
      </c>
      <c r="AN25" s="80">
        <f>Hofstra!F42</f>
        <v>0.10182767624020887</v>
      </c>
      <c r="AO25" s="80">
        <f>Hofstra!F52</f>
        <v>6.6460587326120563E-2</v>
      </c>
      <c r="AP25" s="103">
        <f>Hofstra!G52</f>
        <v>5.5641421947449768E-2</v>
      </c>
      <c r="AQ25" s="83">
        <f>Hofstra!F53</f>
        <v>0.34482758620689657</v>
      </c>
      <c r="AR25" s="103">
        <f>Hofstra!G53</f>
        <v>0.35365853658536583</v>
      </c>
      <c r="AS25" s="57">
        <f>Hofstra!F58</f>
        <v>28.55359466863732</v>
      </c>
      <c r="AT25" s="10">
        <f>Hofstra!F59</f>
        <v>28.073238111753025</v>
      </c>
      <c r="AU25" s="52">
        <f>Hofstra!F60</f>
        <v>0.48035655688429557</v>
      </c>
    </row>
    <row r="26" spans="1:47">
      <c r="A26" s="45" t="s">
        <v>35</v>
      </c>
      <c r="B26" s="51">
        <f>'North Carolina'!F9</f>
        <v>451</v>
      </c>
      <c r="C26" s="8">
        <f>'North Carolina'!F10</f>
        <v>380</v>
      </c>
      <c r="D26" s="8">
        <f>B26-C26</f>
        <v>71</v>
      </c>
      <c r="E26" s="8">
        <f>'North Carolina'!F11</f>
        <v>831</v>
      </c>
      <c r="F26" s="10">
        <f>'North Carolina'!F12</f>
        <v>37.583333333333336</v>
      </c>
      <c r="G26" s="10">
        <f>'North Carolina'!F13</f>
        <v>31.666666666666668</v>
      </c>
      <c r="H26" s="10">
        <f>F26-G26</f>
        <v>5.9166666666666679</v>
      </c>
      <c r="I26" s="52">
        <f>'North Carolina'!F14</f>
        <v>69.25</v>
      </c>
      <c r="J26" s="59">
        <f>'North Carolina'!J21</f>
        <v>0.59183673469387754</v>
      </c>
      <c r="K26" s="6">
        <f>'North Carolina'!J22</f>
        <v>0.89912280701754388</v>
      </c>
      <c r="L26" s="6">
        <f>'North Carolina'!J23</f>
        <v>0.7932489451476793</v>
      </c>
      <c r="M26" s="97">
        <f>'North Carolina'!J37</f>
        <v>0.41906873614190687</v>
      </c>
      <c r="N26" s="98">
        <f>'North Carolina'!J36</f>
        <v>0.18947368421052632</v>
      </c>
      <c r="O26" s="57">
        <f>'North Carolina'!F29</f>
        <v>1.0199556541019956</v>
      </c>
      <c r="P26" s="10">
        <f>'North Carolina'!F32</f>
        <v>0.59423503325942351</v>
      </c>
      <c r="Q26" s="59">
        <f>'North Carolina'!B11</f>
        <v>0.30869565217391304</v>
      </c>
      <c r="R26" s="6">
        <f>'North Carolina'!F35</f>
        <v>0.31486739130434782</v>
      </c>
      <c r="S26" s="6">
        <f>'North Carolina'!F37</f>
        <v>0.54044402985074624</v>
      </c>
      <c r="T26" s="10">
        <f>'North Carolina'!F30</f>
        <v>1.0052631578947369</v>
      </c>
      <c r="U26" s="10">
        <f>'North Carolina'!F33</f>
        <v>0.65526315789473688</v>
      </c>
      <c r="V26" s="6">
        <f>'North Carolina'!C11</f>
        <v>0.30628272251308902</v>
      </c>
      <c r="W26" s="6">
        <f>'North Carolina'!F36</f>
        <v>0.3198089005235602</v>
      </c>
      <c r="X26" s="60">
        <f>'North Carolina'!F38</f>
        <v>0.49063052208835339</v>
      </c>
      <c r="Y26" s="100">
        <f>'North Carolina'!F48</f>
        <v>0.21507760532150777</v>
      </c>
      <c r="Z26" s="98">
        <f>'North Carolina'!F49</f>
        <v>0.22631578947368422</v>
      </c>
      <c r="AA26" s="57">
        <f>'North Carolina'!F18</f>
        <v>31.485587583148561</v>
      </c>
      <c r="AB26" s="10">
        <f>'North Carolina'!F24</f>
        <v>34.256711313504475</v>
      </c>
      <c r="AC26" s="10">
        <f>'North Carolina'!F19</f>
        <v>30.789473684210527</v>
      </c>
      <c r="AD26" s="10">
        <f>'North Carolina'!F25</f>
        <v>30.666738792207099</v>
      </c>
      <c r="AE26" s="10">
        <f>'North Carolina'!F20</f>
        <v>0.69611389893803377</v>
      </c>
      <c r="AF26" s="52">
        <f>'North Carolina'!F26</f>
        <v>3.5899725212973763</v>
      </c>
      <c r="AG26" s="59">
        <f>'North Carolina'!B22</f>
        <v>0.4358974358974359</v>
      </c>
      <c r="AH26" s="6">
        <f>'North Carolina'!C22</f>
        <v>0.42</v>
      </c>
      <c r="AI26" s="80">
        <f>'North Carolina'!F44</f>
        <v>8.6474501108647447E-2</v>
      </c>
      <c r="AJ26" s="80">
        <f>'North Carolina'!G44</f>
        <v>0.13157894736842105</v>
      </c>
      <c r="AK26" s="80">
        <f>'North Carolina'!F45</f>
        <v>0.11971830985915492</v>
      </c>
      <c r="AL26" s="80">
        <f>'North Carolina'!G45</f>
        <v>0.17948717948717949</v>
      </c>
      <c r="AM26" s="80">
        <f>'North Carolina'!F41</f>
        <v>8.478260869565217E-2</v>
      </c>
      <c r="AN26" s="80">
        <f>'North Carolina'!F42</f>
        <v>0.13089005235602094</v>
      </c>
      <c r="AO26" s="80">
        <f>'North Carolina'!F52</f>
        <v>6.9795427196149215E-2</v>
      </c>
      <c r="AP26" s="103">
        <f>'North Carolina'!G52</f>
        <v>5.2948255114320095E-2</v>
      </c>
      <c r="AQ26" s="83">
        <f>'North Carolina'!F53</f>
        <v>0.3473684210526316</v>
      </c>
      <c r="AR26" s="103">
        <f>'North Carolina'!G53</f>
        <v>0.2793791574279379</v>
      </c>
      <c r="AS26" s="57">
        <f>'North Carolina'!F58</f>
        <v>29.466989636888105</v>
      </c>
      <c r="AT26" s="10">
        <f>'North Carolina'!F59</f>
        <v>27.048614937112415</v>
      </c>
      <c r="AU26" s="52">
        <f>'North Carolina'!F60</f>
        <v>2.4183746997756899</v>
      </c>
    </row>
    <row r="27" spans="1:47">
      <c r="A27" s="46" t="s">
        <v>55</v>
      </c>
      <c r="B27" s="53">
        <f>Villanova!F9</f>
        <v>376</v>
      </c>
      <c r="C27" s="37">
        <f>Villanova!F10</f>
        <v>352</v>
      </c>
      <c r="D27" s="8">
        <f>B27-C27</f>
        <v>24</v>
      </c>
      <c r="E27" s="37">
        <f>Villanova!F11</f>
        <v>728</v>
      </c>
      <c r="F27" s="13">
        <f>Villanova!F12</f>
        <v>34.155942467827408</v>
      </c>
      <c r="G27" s="13">
        <f>Villanova!F13</f>
        <v>31.975775927327785</v>
      </c>
      <c r="H27" s="10">
        <f>F27-G27</f>
        <v>2.1801665404996236</v>
      </c>
      <c r="I27" s="54">
        <f>Villanova!F14</f>
        <v>66.13171839515519</v>
      </c>
      <c r="J27" s="61">
        <f>Villanova!J21</f>
        <v>0.55514705882352944</v>
      </c>
      <c r="K27" s="23">
        <f>Villanova!J22</f>
        <v>0.82383419689119175</v>
      </c>
      <c r="L27" s="23">
        <f>Villanova!J23</f>
        <v>0.8375634517766497</v>
      </c>
      <c r="M27" s="101">
        <f>Villanova!J37</f>
        <v>0.43882978723404253</v>
      </c>
      <c r="N27" s="99">
        <f>Villanova!J36</f>
        <v>0.19318181818181818</v>
      </c>
      <c r="O27" s="58">
        <f>Villanova!F29</f>
        <v>1.0425531914893618</v>
      </c>
      <c r="P27" s="13">
        <f>Villanova!F32</f>
        <v>0.67553191489361697</v>
      </c>
      <c r="Q27" s="61">
        <f>Villanova!B11</f>
        <v>0.31122448979591838</v>
      </c>
      <c r="R27" s="23">
        <f>Villanova!F35</f>
        <v>0.32144897959183671</v>
      </c>
      <c r="S27" s="23">
        <f>Villanova!F37</f>
        <v>0.49609448818897633</v>
      </c>
      <c r="T27" s="13">
        <f>Villanova!F30</f>
        <v>1.03125</v>
      </c>
      <c r="U27" s="13">
        <f>Villanova!F33</f>
        <v>0.62215909090909094</v>
      </c>
      <c r="V27" s="23">
        <f>Villanova!C11</f>
        <v>0.30853994490358128</v>
      </c>
      <c r="W27" s="23">
        <f>Villanova!F36</f>
        <v>0.31360055096418732</v>
      </c>
      <c r="X27" s="62">
        <f>Villanova!F38</f>
        <v>0.51980365296803654</v>
      </c>
      <c r="Y27" s="102">
        <f>Villanova!F48</f>
        <v>0.22872340425531915</v>
      </c>
      <c r="Z27" s="99">
        <f>Villanova!F49</f>
        <v>0.20454545454545456</v>
      </c>
      <c r="AA27" s="58">
        <f>Villanova!F18</f>
        <v>32.446808510638299</v>
      </c>
      <c r="AB27" s="13">
        <f>Villanova!F24</f>
        <v>35.464002918060828</v>
      </c>
      <c r="AC27" s="13">
        <f>Villanova!F19</f>
        <v>31.818181818181817</v>
      </c>
      <c r="AD27" s="13">
        <f>Villanova!F25</f>
        <v>31.931996841332467</v>
      </c>
      <c r="AE27" s="13">
        <f>Villanova!F20</f>
        <v>0.62862669245648206</v>
      </c>
      <c r="AF27" s="54">
        <f>Villanova!F26</f>
        <v>3.5320060767283614</v>
      </c>
      <c r="AG27" s="61">
        <f>Villanova!B22</f>
        <v>0.5</v>
      </c>
      <c r="AH27" s="23">
        <f>Villanova!C22</f>
        <v>0.28947368421052633</v>
      </c>
      <c r="AI27" s="79">
        <f>Villanova!F44</f>
        <v>0.1276595744680851</v>
      </c>
      <c r="AJ27" s="79">
        <f>Villanova!G44</f>
        <v>0.10795454545454546</v>
      </c>
      <c r="AK27" s="79">
        <f>Villanova!F45</f>
        <v>0.19672131147540983</v>
      </c>
      <c r="AL27" s="79">
        <f>Villanova!G45</f>
        <v>9.8214285714285712E-2</v>
      </c>
      <c r="AM27" s="79">
        <f>Villanova!F41</f>
        <v>0.12244897959183673</v>
      </c>
      <c r="AN27" s="79">
        <f>Villanova!F42</f>
        <v>0.1046831955922865</v>
      </c>
      <c r="AO27" s="79">
        <f>Villanova!F52</f>
        <v>5.631868131868132E-2</v>
      </c>
      <c r="AP27" s="104">
        <f>Villanova!G52</f>
        <v>7.1428571428571425E-2</v>
      </c>
      <c r="AQ27" s="96">
        <f>Villanova!F53</f>
        <v>0.30397727272727271</v>
      </c>
      <c r="AR27" s="104">
        <f>Villanova!G53</f>
        <v>0.35106382978723405</v>
      </c>
      <c r="AS27" s="58">
        <f>Villanova!F58</f>
        <v>29.244916172280181</v>
      </c>
      <c r="AT27" s="13">
        <f>Villanova!F59</f>
        <v>26.925459800180349</v>
      </c>
      <c r="AU27" s="54">
        <f>Villanova!F60</f>
        <v>2.3194563720998325</v>
      </c>
    </row>
    <row r="28" spans="1:47">
      <c r="A28" s="45" t="s">
        <v>19</v>
      </c>
      <c r="B28" s="51">
        <f>Hartford!F9</f>
        <v>360</v>
      </c>
      <c r="C28" s="8">
        <f>Hartford!F10</f>
        <v>387</v>
      </c>
      <c r="D28" s="8">
        <f>B28-C28</f>
        <v>-27</v>
      </c>
      <c r="E28" s="8">
        <f>Hartford!F11</f>
        <v>747</v>
      </c>
      <c r="F28" s="10">
        <f>Hartford!F12</f>
        <v>32.665406427221171</v>
      </c>
      <c r="G28" s="10">
        <f>Hartford!F13</f>
        <v>35.115311909262758</v>
      </c>
      <c r="H28" s="10">
        <f>F28-G28</f>
        <v>-2.4499054820415864</v>
      </c>
      <c r="I28" s="52">
        <f>Hartford!F14</f>
        <v>67.780718336483929</v>
      </c>
      <c r="J28" s="59">
        <f>Hartford!J21</f>
        <v>0.4358974358974359</v>
      </c>
      <c r="K28" s="6">
        <f>Hartford!J22</f>
        <v>0.86274509803921573</v>
      </c>
      <c r="L28" s="6">
        <f>Hartford!J23</f>
        <v>0.89071038251366119</v>
      </c>
      <c r="M28" s="97">
        <f>Hartford!J37</f>
        <v>0.45</v>
      </c>
      <c r="N28" s="98">
        <f>Hartford!J36</f>
        <v>0.22480620155038761</v>
      </c>
      <c r="O28" s="57">
        <f>Hartford!F29</f>
        <v>1.0722222222222222</v>
      </c>
      <c r="P28" s="10">
        <f>Hartford!F32</f>
        <v>0.71111111111111114</v>
      </c>
      <c r="Q28" s="59">
        <f>Hartford!B11</f>
        <v>0.3704663212435233</v>
      </c>
      <c r="R28" s="6">
        <f>Hartford!F35</f>
        <v>0.37824093264248704</v>
      </c>
      <c r="S28" s="6">
        <f>Hartford!F37</f>
        <v>0.57031640625000002</v>
      </c>
      <c r="T28" s="10">
        <f>Hartford!F30</f>
        <v>1.0361757105943152</v>
      </c>
      <c r="U28" s="10">
        <f>Hartford!F33</f>
        <v>0.66666666666666663</v>
      </c>
      <c r="V28" s="6">
        <f>Hartford!C11</f>
        <v>0.33416458852867831</v>
      </c>
      <c r="W28" s="6">
        <f>Hartford!F36</f>
        <v>0.34248129675810474</v>
      </c>
      <c r="X28" s="60">
        <f>Hartford!F38</f>
        <v>0.53230620155038766</v>
      </c>
      <c r="Y28" s="100">
        <f>Hartford!F48</f>
        <v>0.26111111111111113</v>
      </c>
      <c r="Z28" s="98">
        <f>Hartford!F49</f>
        <v>0.21705426356589147</v>
      </c>
      <c r="AA28" s="57">
        <f>Hartford!F18</f>
        <v>39.722222222222221</v>
      </c>
      <c r="AB28" s="10">
        <f>Hartford!F24</f>
        <v>37.263417596586251</v>
      </c>
      <c r="AC28" s="10">
        <f>Hartford!F19</f>
        <v>34.625322997416021</v>
      </c>
      <c r="AD28" s="10">
        <f>Hartford!F25</f>
        <v>33.790341154047809</v>
      </c>
      <c r="AE28" s="10">
        <f>Hartford!F20</f>
        <v>5.0968992248062008</v>
      </c>
      <c r="AF28" s="52">
        <f>Hartford!F26</f>
        <v>3.4730764425384422</v>
      </c>
      <c r="AG28" s="59">
        <f>Hartford!B22</f>
        <v>0.30952380952380953</v>
      </c>
      <c r="AH28" s="6">
        <f>Hartford!C22</f>
        <v>0.25</v>
      </c>
      <c r="AI28" s="80">
        <f>Hartford!F44</f>
        <v>0.11666666666666667</v>
      </c>
      <c r="AJ28" s="80">
        <f>Hartford!G44</f>
        <v>0.15503875968992248</v>
      </c>
      <c r="AK28" s="80">
        <f>Hartford!F45</f>
        <v>9.0909090909090912E-2</v>
      </c>
      <c r="AL28" s="80">
        <f>Hartford!G45</f>
        <v>0.11194029850746269</v>
      </c>
      <c r="AM28" s="80">
        <f>Hartford!F41</f>
        <v>0.10880829015544041</v>
      </c>
      <c r="AN28" s="80">
        <f>Hartford!F42</f>
        <v>0.14962593516209477</v>
      </c>
      <c r="AO28" s="80">
        <f>Hartford!F52</f>
        <v>8.1659973226238289E-2</v>
      </c>
      <c r="AP28" s="103">
        <f>Hartford!G52</f>
        <v>5.7563587684069613E-2</v>
      </c>
      <c r="AQ28" s="83">
        <f>Hartford!F53</f>
        <v>0.32041343669250644</v>
      </c>
      <c r="AR28" s="103">
        <f>Hartford!G53</f>
        <v>0.31388888888888888</v>
      </c>
      <c r="AS28" s="57">
        <f>Hartford!F58</f>
        <v>30.07477286684858</v>
      </c>
      <c r="AT28" s="10">
        <f>Hartford!F59</f>
        <v>31.371100198295494</v>
      </c>
      <c r="AU28" s="52">
        <f>Hartford!F60</f>
        <v>-1.2963273314469141</v>
      </c>
    </row>
    <row r="29" spans="1:47">
      <c r="A29" s="46" t="s">
        <v>51</v>
      </c>
      <c r="B29" s="53">
        <f>Syracuse!F9</f>
        <v>346</v>
      </c>
      <c r="C29" s="37">
        <f>Syracuse!F10</f>
        <v>364</v>
      </c>
      <c r="D29" s="8">
        <f>B29-C29</f>
        <v>-18</v>
      </c>
      <c r="E29" s="37">
        <f>Syracuse!F11</f>
        <v>710</v>
      </c>
      <c r="F29" s="13">
        <f>Syracuse!F12</f>
        <v>34.6</v>
      </c>
      <c r="G29" s="13">
        <f>Syracuse!F13</f>
        <v>36.4</v>
      </c>
      <c r="H29" s="10">
        <f>F29-G29</f>
        <v>-1.7999999999999972</v>
      </c>
      <c r="I29" s="54">
        <f>Syracuse!F14</f>
        <v>71</v>
      </c>
      <c r="J29" s="61">
        <f>Syracuse!J21</f>
        <v>0.46052631578947367</v>
      </c>
      <c r="K29" s="23">
        <f>Syracuse!J22</f>
        <v>0.88</v>
      </c>
      <c r="L29" s="23">
        <f>Syracuse!J23</f>
        <v>0.81105990783410142</v>
      </c>
      <c r="M29" s="101">
        <f>Syracuse!J37</f>
        <v>0.41329479768786126</v>
      </c>
      <c r="N29" s="99">
        <f>Syracuse!J36</f>
        <v>0.23901098901098902</v>
      </c>
      <c r="O29" s="58">
        <f>Syracuse!F29</f>
        <v>1.0202312138728324</v>
      </c>
      <c r="P29" s="13">
        <f>Syracuse!F32</f>
        <v>0.62427745664739887</v>
      </c>
      <c r="Q29" s="61">
        <f>Syracuse!B11</f>
        <v>0.26628895184135976</v>
      </c>
      <c r="R29" s="23">
        <f>Syracuse!F35</f>
        <v>0.27196600566572238</v>
      </c>
      <c r="S29" s="23">
        <f>Syracuse!F37</f>
        <v>0.444462962962963</v>
      </c>
      <c r="T29" s="13">
        <f>Syracuse!F30</f>
        <v>0.94505494505494503</v>
      </c>
      <c r="U29" s="13">
        <f>Syracuse!F33</f>
        <v>0.5357142857142857</v>
      </c>
      <c r="V29" s="23">
        <f>Syracuse!C11</f>
        <v>0.28779069767441862</v>
      </c>
      <c r="W29" s="23">
        <f>Syracuse!F36</f>
        <v>0.29749999999999999</v>
      </c>
      <c r="X29" s="62">
        <f>Syracuse!F38</f>
        <v>0.52482051282051279</v>
      </c>
      <c r="Y29" s="102">
        <f>Syracuse!F48</f>
        <v>0.15028901734104047</v>
      </c>
      <c r="Z29" s="99">
        <f>Syracuse!F49</f>
        <v>0.12912087912087913</v>
      </c>
      <c r="AA29" s="58">
        <f>Syracuse!F18</f>
        <v>27.167630057803464</v>
      </c>
      <c r="AB29" s="13">
        <f>Syracuse!F24</f>
        <v>28.921582353001302</v>
      </c>
      <c r="AC29" s="13">
        <f>Syracuse!F19</f>
        <v>27.197802197802197</v>
      </c>
      <c r="AD29" s="13">
        <f>Syracuse!F25</f>
        <v>25.469622489856004</v>
      </c>
      <c r="AE29" s="13">
        <f>Syracuse!F20</f>
        <v>-3.0172139998732916E-2</v>
      </c>
      <c r="AF29" s="54">
        <f>Syracuse!F26</f>
        <v>3.4519598631452979</v>
      </c>
      <c r="AG29" s="61">
        <f>Syracuse!B22</f>
        <v>0.27272727272727271</v>
      </c>
      <c r="AH29" s="23">
        <f>Syracuse!C22</f>
        <v>0.45454545454545453</v>
      </c>
      <c r="AI29" s="79">
        <f>Syracuse!F44</f>
        <v>0.12716763005780346</v>
      </c>
      <c r="AJ29" s="79">
        <f>Syracuse!G44</f>
        <v>0.12087912087912088</v>
      </c>
      <c r="AK29" s="79">
        <f>Syracuse!F45</f>
        <v>0.1276595744680851</v>
      </c>
      <c r="AL29" s="79">
        <f>Syracuse!G45</f>
        <v>0.20202020202020202</v>
      </c>
      <c r="AM29" s="79">
        <f>Syracuse!F41</f>
        <v>0.12464589235127478</v>
      </c>
      <c r="AN29" s="79">
        <f>Syracuse!F42</f>
        <v>0.12790697674418605</v>
      </c>
      <c r="AO29" s="79">
        <f>Syracuse!F52</f>
        <v>6.1971830985915494E-2</v>
      </c>
      <c r="AP29" s="104">
        <f>Syracuse!G52</f>
        <v>7.3239436619718309E-2</v>
      </c>
      <c r="AQ29" s="96">
        <f>Syracuse!F53</f>
        <v>0.26373626373626374</v>
      </c>
      <c r="AR29" s="104">
        <f>Syracuse!G53</f>
        <v>0.35260115606936415</v>
      </c>
      <c r="AS29" s="58">
        <f>Syracuse!F58</f>
        <v>31.340967734880685</v>
      </c>
      <c r="AT29" s="13">
        <f>Syracuse!F59</f>
        <v>27.644491202480605</v>
      </c>
      <c r="AU29" s="54">
        <f>Syracuse!F60</f>
        <v>3.6964765324000801</v>
      </c>
    </row>
    <row r="30" spans="1:47">
      <c r="A30" s="45" t="s">
        <v>15</v>
      </c>
      <c r="B30" s="51">
        <f>Drexel!F9</f>
        <v>323</v>
      </c>
      <c r="C30" s="8">
        <f>Drexel!F10</f>
        <v>311</v>
      </c>
      <c r="D30" s="8">
        <f>B30-C30</f>
        <v>12</v>
      </c>
      <c r="E30" s="8">
        <f>Drexel!F11</f>
        <v>634</v>
      </c>
      <c r="F30" s="10">
        <f>Drexel!F12</f>
        <v>29.363636363636363</v>
      </c>
      <c r="G30" s="10">
        <f>Drexel!F13</f>
        <v>28.272727272727273</v>
      </c>
      <c r="H30" s="10">
        <f>F30-G30</f>
        <v>1.0909090909090899</v>
      </c>
      <c r="I30" s="52">
        <f>Drexel!F14</f>
        <v>57.636363636363633</v>
      </c>
      <c r="J30" s="59">
        <f>Drexel!J21</f>
        <v>0.52212389380530977</v>
      </c>
      <c r="K30" s="6">
        <f>Drexel!J22</f>
        <v>0.85474860335195535</v>
      </c>
      <c r="L30" s="6">
        <f>Drexel!J23</f>
        <v>0.85310734463276838</v>
      </c>
      <c r="M30" s="97">
        <f>Drexel!J37</f>
        <v>0.47678018575851394</v>
      </c>
      <c r="N30" s="98">
        <f>Drexel!J36</f>
        <v>0.22508038585209003</v>
      </c>
      <c r="O30" s="57">
        <f>Drexel!F29</f>
        <v>1.2291021671826625</v>
      </c>
      <c r="P30" s="10">
        <f>Drexel!F32</f>
        <v>0.65325077399380804</v>
      </c>
      <c r="Q30" s="59">
        <f>Drexel!B11</f>
        <v>0.24433249370277077</v>
      </c>
      <c r="R30" s="6">
        <f>Drexel!F35</f>
        <v>0.25189168765743075</v>
      </c>
      <c r="S30" s="6">
        <f>Drexel!F37</f>
        <v>0.47393838862559245</v>
      </c>
      <c r="T30" s="10">
        <f>Drexel!F30</f>
        <v>1.0032154340836013</v>
      </c>
      <c r="U30" s="10">
        <f>Drexel!F33</f>
        <v>0.6012861736334405</v>
      </c>
      <c r="V30" s="6">
        <f>Drexel!C11</f>
        <v>0.28525641025641024</v>
      </c>
      <c r="W30" s="23">
        <f>Drexel!F36</f>
        <v>0.28846794871794873</v>
      </c>
      <c r="X30" s="60">
        <f>Drexel!F38</f>
        <v>0.48129411764705882</v>
      </c>
      <c r="Y30" s="100">
        <f>Drexel!F48</f>
        <v>0.19195046439628483</v>
      </c>
      <c r="Z30" s="98">
        <f>Drexel!F49</f>
        <v>0.16720257234726688</v>
      </c>
      <c r="AA30" s="57">
        <f>Drexel!F18</f>
        <v>30.030959752321984</v>
      </c>
      <c r="AB30" s="10">
        <f>Drexel!F24</f>
        <v>31.586978225276262</v>
      </c>
      <c r="AC30" s="10">
        <f>Drexel!F19</f>
        <v>28.617363344051448</v>
      </c>
      <c r="AD30" s="10">
        <f>Drexel!F25</f>
        <v>28.235798314041272</v>
      </c>
      <c r="AE30" s="10">
        <f>Drexel!F20</f>
        <v>1.4135964082705357</v>
      </c>
      <c r="AF30" s="52">
        <f>Drexel!F26</f>
        <v>3.3511799112349898</v>
      </c>
      <c r="AG30" s="59">
        <f>Drexel!B22</f>
        <v>0.38235294117647056</v>
      </c>
      <c r="AH30" s="6">
        <f>Drexel!C22</f>
        <v>0.2608695652173913</v>
      </c>
      <c r="AI30" s="80">
        <f>Drexel!F44</f>
        <v>0.10526315789473684</v>
      </c>
      <c r="AJ30" s="80">
        <f>Drexel!G44</f>
        <v>7.3954983922829579E-2</v>
      </c>
      <c r="AK30" s="80">
        <f>Drexel!F45</f>
        <v>0.13402061855670103</v>
      </c>
      <c r="AL30" s="80">
        <f>Drexel!G45</f>
        <v>6.741573033707865E-2</v>
      </c>
      <c r="AM30" s="80">
        <f>Drexel!F41</f>
        <v>8.5642317380352648E-2</v>
      </c>
      <c r="AN30" s="80">
        <f>Drexel!F42</f>
        <v>7.371794871794872E-2</v>
      </c>
      <c r="AO30" s="80">
        <f>Drexel!F52</f>
        <v>3.9432176656151417E-2</v>
      </c>
      <c r="AP30" s="103">
        <f>Drexel!G52</f>
        <v>5.5205047318611984E-2</v>
      </c>
      <c r="AQ30" s="83">
        <f>Drexel!F53</f>
        <v>0.31511254019292606</v>
      </c>
      <c r="AR30" s="103">
        <f>Drexel!G53</f>
        <v>0.35294117647058826</v>
      </c>
      <c r="AS30" s="57">
        <f>Drexel!F58</f>
        <v>29.746141930537451</v>
      </c>
      <c r="AT30" s="10">
        <f>Drexel!F59</f>
        <v>27.97950504402613</v>
      </c>
      <c r="AU30" s="52">
        <f>Drexel!F60</f>
        <v>1.7666368865113213</v>
      </c>
    </row>
    <row r="31" spans="1:47" s="31" customFormat="1">
      <c r="A31" s="45" t="s">
        <v>20</v>
      </c>
      <c r="B31" s="51">
        <f>Harvard!F9</f>
        <v>369</v>
      </c>
      <c r="C31" s="8">
        <f>Harvard!F10</f>
        <v>356</v>
      </c>
      <c r="D31" s="8">
        <f>B31-C31</f>
        <v>13</v>
      </c>
      <c r="E31" s="8">
        <f>Harvard!F11</f>
        <v>725</v>
      </c>
      <c r="F31" s="10">
        <f>Harvard!F12</f>
        <v>33.456743483188518</v>
      </c>
      <c r="G31" s="10">
        <f>Harvard!F13</f>
        <v>32.278050623347184</v>
      </c>
      <c r="H31" s="10">
        <f>F31-G31</f>
        <v>1.178692859841334</v>
      </c>
      <c r="I31" s="52">
        <f>Harvard!F14</f>
        <v>65.734794106535702</v>
      </c>
      <c r="J31" s="59">
        <f>Harvard!J21</f>
        <v>0.58174904942965777</v>
      </c>
      <c r="K31" s="6">
        <f>Harvard!J22</f>
        <v>0.83615819209039544</v>
      </c>
      <c r="L31" s="6">
        <f>Harvard!J23</f>
        <v>0.82027649769585254</v>
      </c>
      <c r="M31" s="97">
        <f>Harvard!J37</f>
        <v>0.49051490514905149</v>
      </c>
      <c r="N31" s="98">
        <f>Harvard!J36</f>
        <v>0.2247191011235955</v>
      </c>
      <c r="O31" s="57">
        <f>Harvard!F29</f>
        <v>1.1246612466124661</v>
      </c>
      <c r="P31" s="10">
        <f>Harvard!F32</f>
        <v>0.66666666666666663</v>
      </c>
      <c r="Q31" s="59">
        <f>Harvard!B11</f>
        <v>0.29156626506024097</v>
      </c>
      <c r="R31" s="6">
        <f>Harvard!F35</f>
        <v>0.30121204819277109</v>
      </c>
      <c r="S31" s="6">
        <f>Harvard!F37</f>
        <v>0.50814227642276422</v>
      </c>
      <c r="T31" s="10">
        <f>Harvard!F30</f>
        <v>0.8764044943820225</v>
      </c>
      <c r="U31" s="10">
        <f>Harvard!F33</f>
        <v>0.5870786516853933</v>
      </c>
      <c r="V31" s="6">
        <f>Harvard!C11</f>
        <v>0.32692307692307693</v>
      </c>
      <c r="W31" s="6">
        <f>Harvard!F36</f>
        <v>0.33281089743589742</v>
      </c>
      <c r="X31" s="60">
        <f>Harvard!F38</f>
        <v>0.49682775119617228</v>
      </c>
      <c r="Y31" s="100">
        <f>Harvard!F48</f>
        <v>0.17344173441734417</v>
      </c>
      <c r="Z31" s="98">
        <f>Harvard!F49</f>
        <v>0.15168539325842698</v>
      </c>
      <c r="AA31" s="57">
        <f>Harvard!F18</f>
        <v>32.791327913279133</v>
      </c>
      <c r="AB31" s="10">
        <f>Harvard!F24</f>
        <v>31.783441123828833</v>
      </c>
      <c r="AC31" s="10">
        <f>Harvard!F19</f>
        <v>28.651685393258425</v>
      </c>
      <c r="AD31" s="10">
        <f>Harvard!F25</f>
        <v>28.493538566748285</v>
      </c>
      <c r="AE31" s="10">
        <f>Harvard!F20</f>
        <v>4.1396425200207077</v>
      </c>
      <c r="AF31" s="52">
        <f>Harvard!F26</f>
        <v>3.2899025570805485</v>
      </c>
      <c r="AG31" s="59">
        <f>Harvard!B22</f>
        <v>0.40425531914893614</v>
      </c>
      <c r="AH31" s="6">
        <f>Harvard!C22</f>
        <v>0.30555555555555558</v>
      </c>
      <c r="AI31" s="80">
        <f>Harvard!F44</f>
        <v>0.12737127371273713</v>
      </c>
      <c r="AJ31" s="80">
        <f>Harvard!G44</f>
        <v>0.10112359550561797</v>
      </c>
      <c r="AK31" s="80">
        <f>Harvard!F45</f>
        <v>0.15702479338842976</v>
      </c>
      <c r="AL31" s="80">
        <f>Harvard!G45</f>
        <v>0.10784313725490197</v>
      </c>
      <c r="AM31" s="80">
        <f>Harvard!F41</f>
        <v>0.11325301204819277</v>
      </c>
      <c r="AN31" s="80">
        <f>Harvard!F42</f>
        <v>0.11538461538461539</v>
      </c>
      <c r="AO31" s="80">
        <f>Harvard!F52</f>
        <v>5.6551724137931032E-2</v>
      </c>
      <c r="AP31" s="103">
        <f>Harvard!G52</f>
        <v>6.8965517241379309E-2</v>
      </c>
      <c r="AQ31" s="83">
        <f>Harvard!F53</f>
        <v>0.300561797752809</v>
      </c>
      <c r="AR31" s="103">
        <f>Harvard!G53</f>
        <v>0.33875338753387535</v>
      </c>
      <c r="AS31" s="57">
        <f>Harvard!F58</f>
        <v>29.512424302609745</v>
      </c>
      <c r="AT31" s="10">
        <f>Harvard!F59</f>
        <v>30.362462070904744</v>
      </c>
      <c r="AU31" s="52">
        <f>Harvard!F60</f>
        <v>-0.85003776829499955</v>
      </c>
    </row>
    <row r="32" spans="1:47">
      <c r="A32" s="45" t="s">
        <v>6</v>
      </c>
      <c r="B32" s="51">
        <f>Bryant!F9</f>
        <v>444</v>
      </c>
      <c r="C32" s="8">
        <f>Bryant!F10</f>
        <v>374</v>
      </c>
      <c r="D32" s="8">
        <f>B32-C32</f>
        <v>70</v>
      </c>
      <c r="E32" s="8">
        <f>Bryant!F11</f>
        <v>818</v>
      </c>
      <c r="F32" s="10">
        <f>Bryant!F12</f>
        <v>36.455696202531641</v>
      </c>
      <c r="G32" s="10">
        <f>Bryant!F13</f>
        <v>30.708176530961339</v>
      </c>
      <c r="H32" s="10">
        <f>F32-G32</f>
        <v>5.7475196715703021</v>
      </c>
      <c r="I32" s="52">
        <f>Bryant!F14</f>
        <v>67.16387273349298</v>
      </c>
      <c r="J32" s="59">
        <f>Bryant!J21</f>
        <v>0.64684014869888473</v>
      </c>
      <c r="K32" s="6">
        <f>Bryant!J22</f>
        <v>0.82300884955752207</v>
      </c>
      <c r="L32" s="6">
        <f>Bryant!J23</f>
        <v>0.81589958158995812</v>
      </c>
      <c r="M32" s="97">
        <f>Bryant!J37</f>
        <v>0.4391891891891892</v>
      </c>
      <c r="N32" s="98">
        <f>Bryant!J36</f>
        <v>0.27807486631016043</v>
      </c>
      <c r="O32" s="57">
        <f>Bryant!F29</f>
        <v>1.0563063063063063</v>
      </c>
      <c r="P32" s="10">
        <f>Bryant!F32</f>
        <v>0.58783783783783783</v>
      </c>
      <c r="Q32" s="59">
        <f>Bryant!B11</f>
        <v>0.29211087420042642</v>
      </c>
      <c r="R32" s="6">
        <f>Bryant!F35</f>
        <v>0.29780810234541577</v>
      </c>
      <c r="S32" s="6">
        <f>Bryant!F37</f>
        <v>0.53514176245210732</v>
      </c>
      <c r="T32" s="10">
        <f>Bryant!F30</f>
        <v>1.1310160427807487</v>
      </c>
      <c r="U32" s="10">
        <f>Bryant!F33</f>
        <v>0.65240641711229952</v>
      </c>
      <c r="V32" s="6">
        <f>Bryant!C11</f>
        <v>0.22222222222222221</v>
      </c>
      <c r="W32" s="6">
        <f>Bryant!F36</f>
        <v>0.23010638297872338</v>
      </c>
      <c r="X32" s="60">
        <f>Bryant!F38</f>
        <v>0.39891393442622947</v>
      </c>
      <c r="Y32" s="100">
        <f>Bryant!F48</f>
        <v>0.17342342342342343</v>
      </c>
      <c r="Z32" s="98">
        <f>Bryant!F49</f>
        <v>0.15508021390374332</v>
      </c>
      <c r="AA32" s="57">
        <f>Bryant!F18</f>
        <v>30.855855855855857</v>
      </c>
      <c r="AB32" s="10">
        <f>Bryant!F24</f>
        <v>29.414590264510899</v>
      </c>
      <c r="AC32" s="10">
        <f>Bryant!F19</f>
        <v>25.133689839572192</v>
      </c>
      <c r="AD32" s="10">
        <f>Bryant!F25</f>
        <v>26.205694366426297</v>
      </c>
      <c r="AE32" s="10">
        <f>Bryant!F20</f>
        <v>5.7221660162836656</v>
      </c>
      <c r="AF32" s="52">
        <f>Bryant!F26</f>
        <v>3.2088958980846023</v>
      </c>
      <c r="AG32" s="59">
        <f>Bryant!B22</f>
        <v>0.38095238095238093</v>
      </c>
      <c r="AH32" s="6">
        <f>Bryant!C22</f>
        <v>0.30612244897959184</v>
      </c>
      <c r="AI32" s="80">
        <f>Bryant!F44</f>
        <v>9.45945945945946E-2</v>
      </c>
      <c r="AJ32" s="80">
        <f>Bryant!G44</f>
        <v>0.13101604278074866</v>
      </c>
      <c r="AK32" s="80">
        <f>Bryant!F45</f>
        <v>0.11678832116788321</v>
      </c>
      <c r="AL32" s="80">
        <f>Bryant!G45</f>
        <v>0.15957446808510639</v>
      </c>
      <c r="AM32" s="80">
        <f>Bryant!F41</f>
        <v>8.9552238805970144E-2</v>
      </c>
      <c r="AN32" s="80">
        <f>Bryant!F42</f>
        <v>0.11583924349881797</v>
      </c>
      <c r="AO32" s="80">
        <f>Bryant!F52</f>
        <v>6.2347188264058682E-2</v>
      </c>
      <c r="AP32" s="103">
        <f>Bryant!G52</f>
        <v>5.623471882640587E-2</v>
      </c>
      <c r="AQ32" s="83">
        <f>Bryant!F53</f>
        <v>0.40106951871657753</v>
      </c>
      <c r="AR32" s="103">
        <f>Bryant!G53</f>
        <v>0.27927927927927926</v>
      </c>
      <c r="AS32" s="57">
        <f>Bryant!F58</f>
        <v>28.148916261401908</v>
      </c>
      <c r="AT32" s="10">
        <f>Bryant!F59</f>
        <v>30.871212735959201</v>
      </c>
      <c r="AU32" s="52">
        <f>Bryant!F60</f>
        <v>-2.7222964745572931</v>
      </c>
    </row>
    <row r="33" spans="1:47">
      <c r="A33" s="45" t="s">
        <v>34</v>
      </c>
      <c r="B33" s="51">
        <f>Navy!F9</f>
        <v>311</v>
      </c>
      <c r="C33" s="8">
        <f>Navy!F10</f>
        <v>338</v>
      </c>
      <c r="D33" s="8">
        <f>B33-C33</f>
        <v>-27</v>
      </c>
      <c r="E33" s="8">
        <f>Navy!F11</f>
        <v>649</v>
      </c>
      <c r="F33" s="10">
        <f>Navy!F12</f>
        <v>31.1</v>
      </c>
      <c r="G33" s="10">
        <f>Navy!F13</f>
        <v>33.799999999999997</v>
      </c>
      <c r="H33" s="10">
        <f>F33-G33</f>
        <v>-2.6999999999999957</v>
      </c>
      <c r="I33" s="52">
        <f>Navy!F14</f>
        <v>64.900000000000006</v>
      </c>
      <c r="J33" s="59">
        <f>Navy!J21</f>
        <v>0.42358078602620086</v>
      </c>
      <c r="K33" s="6">
        <f>Navy!J22</f>
        <v>0.86702127659574468</v>
      </c>
      <c r="L33" s="6">
        <f>Navy!J23</f>
        <v>0.85635359116022103</v>
      </c>
      <c r="M33" s="97">
        <f>Navy!J37</f>
        <v>0.4662379421221865</v>
      </c>
      <c r="N33" s="98">
        <f>Navy!J36</f>
        <v>0.21301775147928995</v>
      </c>
      <c r="O33" s="57">
        <f>Navy!F29</f>
        <v>0.95819935691318325</v>
      </c>
      <c r="P33" s="10">
        <f>Navy!F32</f>
        <v>0.57556270096463025</v>
      </c>
      <c r="Q33" s="59">
        <f>Navy!B11</f>
        <v>0.31879194630872482</v>
      </c>
      <c r="R33" s="6">
        <f>Navy!F35</f>
        <v>0.32550000000000001</v>
      </c>
      <c r="S33" s="6">
        <f>Navy!F37</f>
        <v>0.5418938547486033</v>
      </c>
      <c r="T33" s="10">
        <f>Navy!F30</f>
        <v>0.98224852071005919</v>
      </c>
      <c r="U33" s="10">
        <f>Navy!F33</f>
        <v>0.60059171597633132</v>
      </c>
      <c r="V33" s="6">
        <f>Navy!C11</f>
        <v>0.28915662650602408</v>
      </c>
      <c r="W33" s="6">
        <f>Navy!F36</f>
        <v>0.29368373493975902</v>
      </c>
      <c r="X33" s="60">
        <f>Navy!F38</f>
        <v>0.48031034482758622</v>
      </c>
      <c r="Y33" s="100">
        <f>Navy!F48</f>
        <v>0.18327974276527331</v>
      </c>
      <c r="Z33" s="98">
        <f>Navy!F49</f>
        <v>0.13609467455621302</v>
      </c>
      <c r="AA33" s="57">
        <f>Navy!F18</f>
        <v>30.54662379421222</v>
      </c>
      <c r="AB33" s="10">
        <f>Navy!F24</f>
        <v>30.591273516839671</v>
      </c>
      <c r="AC33" s="10">
        <f>Navy!F19</f>
        <v>28.402366863905325</v>
      </c>
      <c r="AD33" s="10">
        <f>Navy!F25</f>
        <v>27.435653958872408</v>
      </c>
      <c r="AE33" s="10">
        <f>Navy!F20</f>
        <v>2.144256930306895</v>
      </c>
      <c r="AF33" s="52">
        <f>Navy!F26</f>
        <v>3.1556195579672632</v>
      </c>
      <c r="AG33" s="59">
        <f>Navy!B22</f>
        <v>0.21212121212121213</v>
      </c>
      <c r="AH33" s="6">
        <f>Navy!C22</f>
        <v>0.27272727272727271</v>
      </c>
      <c r="AI33" s="80">
        <f>Navy!F44</f>
        <v>0.10610932475884244</v>
      </c>
      <c r="AJ33" s="80">
        <f>Navy!G44</f>
        <v>9.7633136094674555E-2</v>
      </c>
      <c r="AK33" s="80">
        <f>Navy!F45</f>
        <v>7.3684210526315783E-2</v>
      </c>
      <c r="AL33" s="80">
        <f>Navy!G45</f>
        <v>9.375E-2</v>
      </c>
      <c r="AM33" s="80">
        <f>Navy!F41</f>
        <v>0.11073825503355705</v>
      </c>
      <c r="AN33" s="80">
        <f>Navy!F42</f>
        <v>9.9397590361445784E-2</v>
      </c>
      <c r="AO33" s="80">
        <f>Navy!F52</f>
        <v>5.5469953775038522E-2</v>
      </c>
      <c r="AP33" s="103">
        <f>Navy!G52</f>
        <v>5.2388289676425268E-2</v>
      </c>
      <c r="AQ33" s="83">
        <f>Navy!F53</f>
        <v>0.31656804733727811</v>
      </c>
      <c r="AR33" s="103">
        <f>Navy!G53</f>
        <v>0.27009646302250806</v>
      </c>
      <c r="AS33" s="57">
        <f>Navy!F58</f>
        <v>30.38367594689235</v>
      </c>
      <c r="AT33" s="10">
        <f>Navy!F59</f>
        <v>29.386276177383888</v>
      </c>
      <c r="AU33" s="52">
        <f>Navy!F60</f>
        <v>0.99739976950846199</v>
      </c>
    </row>
    <row r="34" spans="1:47">
      <c r="A34" s="45" t="s">
        <v>48</v>
      </c>
      <c r="B34" s="51">
        <f>Siena!F9</f>
        <v>372</v>
      </c>
      <c r="C34" s="8">
        <f>Siena!F10</f>
        <v>389</v>
      </c>
      <c r="D34" s="8">
        <f>B34-C34</f>
        <v>-17</v>
      </c>
      <c r="E34" s="8">
        <f>Siena!F11</f>
        <v>761</v>
      </c>
      <c r="F34" s="10">
        <f>Siena!F12</f>
        <v>37.200000000000003</v>
      </c>
      <c r="G34" s="10">
        <f>Siena!F13</f>
        <v>38.9</v>
      </c>
      <c r="H34" s="10">
        <f>F34-G34</f>
        <v>-1.6999999999999957</v>
      </c>
      <c r="I34" s="52">
        <f>Siena!F14</f>
        <v>76.099999999999994</v>
      </c>
      <c r="J34" s="59">
        <f>Siena!J21</f>
        <v>0.45627376425855515</v>
      </c>
      <c r="K34" s="6">
        <f>Siena!J22</f>
        <v>0.81659388646288211</v>
      </c>
      <c r="L34" s="6">
        <f>Siena!J23</f>
        <v>0.88725490196078427</v>
      </c>
      <c r="M34" s="97">
        <f>Siena!J37</f>
        <v>0.48118279569892475</v>
      </c>
      <c r="N34" s="98">
        <f>Siena!J36</f>
        <v>0.20308483290488433</v>
      </c>
      <c r="O34" s="57">
        <f>Siena!F29</f>
        <v>1.010752688172043</v>
      </c>
      <c r="P34" s="10">
        <f>Siena!F32</f>
        <v>0.62634408602150538</v>
      </c>
      <c r="Q34" s="59">
        <f>Siena!B11</f>
        <v>0.31648936170212766</v>
      </c>
      <c r="R34" s="6">
        <f>Siena!F35</f>
        <v>0.32313829787234044</v>
      </c>
      <c r="S34" s="6">
        <f>Siena!F37</f>
        <v>0.52145922746781115</v>
      </c>
      <c r="T34" s="10">
        <f>Siena!F30</f>
        <v>0.98457583547557836</v>
      </c>
      <c r="U34" s="10">
        <f>Siena!F33</f>
        <v>0.58868894601542421</v>
      </c>
      <c r="V34" s="6">
        <f>Siena!C11</f>
        <v>0.27676240208877284</v>
      </c>
      <c r="W34" s="6">
        <f>Siena!F36</f>
        <v>0.28330287206266319</v>
      </c>
      <c r="X34" s="60">
        <f>Siena!F38</f>
        <v>0.47382096069868995</v>
      </c>
      <c r="Y34" s="100">
        <f>Siena!F48</f>
        <v>0.21774193548387097</v>
      </c>
      <c r="Z34" s="98">
        <f>Siena!F49</f>
        <v>0.15938303341902313</v>
      </c>
      <c r="AA34" s="57">
        <f>Siena!F18</f>
        <v>31.989247311827956</v>
      </c>
      <c r="AB34" s="10">
        <f>Siena!F24</f>
        <v>30.413196902094072</v>
      </c>
      <c r="AC34" s="10">
        <f>Siena!F19</f>
        <v>27.249357326478147</v>
      </c>
      <c r="AD34" s="10">
        <f>Siena!F25</f>
        <v>27.294665754792881</v>
      </c>
      <c r="AE34" s="10">
        <f>Siena!F20</f>
        <v>4.7398899853498087</v>
      </c>
      <c r="AF34" s="52">
        <f>Siena!F26</f>
        <v>3.1185311473011907</v>
      </c>
      <c r="AG34" s="59">
        <f>Siena!B22</f>
        <v>0.35714285714285715</v>
      </c>
      <c r="AH34" s="6">
        <f>Siena!C22</f>
        <v>0.38461538461538464</v>
      </c>
      <c r="AI34" s="80">
        <f>Siena!F44</f>
        <v>7.5268817204301078E-2</v>
      </c>
      <c r="AJ34" s="80">
        <f>Siena!G44</f>
        <v>0.10025706940874037</v>
      </c>
      <c r="AK34" s="80">
        <f>Siena!F45</f>
        <v>8.4033613445378158E-2</v>
      </c>
      <c r="AL34" s="80">
        <f>Siena!G45</f>
        <v>0.14150943396226415</v>
      </c>
      <c r="AM34" s="80">
        <f>Siena!F41</f>
        <v>7.4468085106382975E-2</v>
      </c>
      <c r="AN34" s="80">
        <f>Siena!F42</f>
        <v>0.10182767624020887</v>
      </c>
      <c r="AO34" s="80">
        <f>Siena!F52</f>
        <v>5.5190538764783179E-2</v>
      </c>
      <c r="AP34" s="103">
        <f>Siena!G52</f>
        <v>4.2049934296977662E-2</v>
      </c>
      <c r="AQ34" s="83">
        <f>Siena!F53</f>
        <v>0.31619537275064269</v>
      </c>
      <c r="AR34" s="103">
        <f>Siena!G53</f>
        <v>0.30645161290322581</v>
      </c>
      <c r="AS34" s="57">
        <f>Siena!F58</f>
        <v>29.300807068855232</v>
      </c>
      <c r="AT34" s="10">
        <f>Siena!F59</f>
        <v>30.954289819418012</v>
      </c>
      <c r="AU34" s="52">
        <f>Siena!F60</f>
        <v>-1.6534827505627803</v>
      </c>
    </row>
    <row r="35" spans="1:47">
      <c r="A35" s="45" t="s">
        <v>59</v>
      </c>
      <c r="B35" s="51">
        <f>Yale!F9</f>
        <v>335</v>
      </c>
      <c r="C35" s="8">
        <f>Yale!F10</f>
        <v>295</v>
      </c>
      <c r="D35" s="8">
        <f>B35-C35</f>
        <v>40</v>
      </c>
      <c r="E35" s="8">
        <f>Yale!F11</f>
        <v>630</v>
      </c>
      <c r="F35" s="10">
        <f>Yale!F12</f>
        <v>36.005373936408418</v>
      </c>
      <c r="G35" s="10">
        <f>Yale!F13</f>
        <v>31.706224809673085</v>
      </c>
      <c r="H35" s="10">
        <f>F35-G35</f>
        <v>4.2991491267353332</v>
      </c>
      <c r="I35" s="52">
        <f>Yale!F14</f>
        <v>67.711598746081506</v>
      </c>
      <c r="J35" s="59">
        <f>Yale!J21</f>
        <v>0.58878504672897192</v>
      </c>
      <c r="K35" s="6">
        <f>Yale!J22</f>
        <v>0.81521739130434778</v>
      </c>
      <c r="L35" s="6">
        <f>Yale!J23</f>
        <v>0.8554913294797688</v>
      </c>
      <c r="M35" s="97">
        <f>Yale!J37</f>
        <v>0.44477611940298506</v>
      </c>
      <c r="N35" s="98">
        <f>Yale!J36</f>
        <v>0.27796610169491526</v>
      </c>
      <c r="O35" s="57">
        <f>Yale!F29</f>
        <v>0.9641791044776119</v>
      </c>
      <c r="P35" s="10">
        <f>Yale!F32</f>
        <v>0.57611940298507458</v>
      </c>
      <c r="Q35" s="59">
        <f>Yale!B11</f>
        <v>0.30650154798761609</v>
      </c>
      <c r="R35" s="6">
        <f>Yale!F35</f>
        <v>0.31734365325077396</v>
      </c>
      <c r="S35" s="6">
        <f>Yale!F37</f>
        <v>0.53109844559585495</v>
      </c>
      <c r="T35" s="10">
        <f>Yale!F30</f>
        <v>0.90169491525423728</v>
      </c>
      <c r="U35" s="10">
        <f>Yale!F33</f>
        <v>0.48135593220338985</v>
      </c>
      <c r="V35" s="6">
        <f>Yale!C11</f>
        <v>0.30451127819548873</v>
      </c>
      <c r="W35" s="6">
        <f>Yale!F36</f>
        <v>0.3120451127819549</v>
      </c>
      <c r="X35" s="60">
        <f>Yale!F38</f>
        <v>0.58453521126760566</v>
      </c>
      <c r="Y35" s="100">
        <f>Yale!F48</f>
        <v>0.17313432835820897</v>
      </c>
      <c r="Z35" s="98">
        <f>Yale!F49</f>
        <v>0.12203389830508475</v>
      </c>
      <c r="AA35" s="57">
        <f>Yale!F18</f>
        <v>29.552238805970148</v>
      </c>
      <c r="AB35" s="10">
        <f>Yale!F24</f>
        <v>30.587141795659679</v>
      </c>
      <c r="AC35" s="10">
        <f>Yale!F19</f>
        <v>27.457627118644069</v>
      </c>
      <c r="AD35" s="10">
        <f>Yale!F25</f>
        <v>28.125286080069667</v>
      </c>
      <c r="AE35" s="10">
        <f>Yale!F20</f>
        <v>2.0946116873260792</v>
      </c>
      <c r="AF35" s="52">
        <f>Yale!F26</f>
        <v>2.461855715590012</v>
      </c>
      <c r="AG35" s="59">
        <f>Yale!B22</f>
        <v>0.35555555555555557</v>
      </c>
      <c r="AH35" s="6">
        <f>Yale!C22</f>
        <v>0.42857142857142855</v>
      </c>
      <c r="AI35" s="80">
        <f>Yale!F44</f>
        <v>0.13432835820895522</v>
      </c>
      <c r="AJ35" s="80">
        <f>Yale!G44</f>
        <v>9.4915254237288138E-2</v>
      </c>
      <c r="AK35" s="80">
        <f>Yale!F45</f>
        <v>0.16161616161616163</v>
      </c>
      <c r="AL35" s="80">
        <f>Yale!G45</f>
        <v>0.14814814814814814</v>
      </c>
      <c r="AM35" s="80">
        <f>Yale!F41</f>
        <v>0.13931888544891641</v>
      </c>
      <c r="AN35" s="80">
        <f>Yale!F42</f>
        <v>0.10526315789473684</v>
      </c>
      <c r="AO35" s="80">
        <f>Yale!F52</f>
        <v>5.2380952380952382E-2</v>
      </c>
      <c r="AP35" s="103">
        <f>Yale!G52</f>
        <v>7.6190476190476197E-2</v>
      </c>
      <c r="AQ35" s="83">
        <f>Yale!F53</f>
        <v>0.20677966101694914</v>
      </c>
      <c r="AR35" s="103">
        <f>Yale!G53</f>
        <v>0.28059701492537314</v>
      </c>
      <c r="AS35" s="57">
        <f>Yale!F58</f>
        <v>28.652805620632282</v>
      </c>
      <c r="AT35" s="10">
        <f>Yale!F59</f>
        <v>28.43350430174026</v>
      </c>
      <c r="AU35" s="52">
        <f>Yale!F60</f>
        <v>0.21930131889202187</v>
      </c>
    </row>
    <row r="36" spans="1:47">
      <c r="A36" s="45" t="s">
        <v>17</v>
      </c>
      <c r="B36" s="51">
        <f>Fairfield!F9</f>
        <v>372</v>
      </c>
      <c r="C36" s="8">
        <f>Fairfield!F10</f>
        <v>325</v>
      </c>
      <c r="D36" s="8">
        <f>B36-C36</f>
        <v>47</v>
      </c>
      <c r="E36" s="8">
        <f>Fairfield!F11</f>
        <v>697</v>
      </c>
      <c r="F36" s="10">
        <f>Fairfield!F12</f>
        <v>32.968980797636632</v>
      </c>
      <c r="G36" s="10">
        <f>Fairfield!F13</f>
        <v>28.80354505169867</v>
      </c>
      <c r="H36" s="10">
        <f>F36-G36</f>
        <v>4.1654357459379625</v>
      </c>
      <c r="I36" s="52">
        <f>Fairfield!F14</f>
        <v>61.772525849335302</v>
      </c>
      <c r="J36" s="59">
        <f>Fairfield!J21</f>
        <v>0.609375</v>
      </c>
      <c r="K36" s="6">
        <f>Fairfield!J22</f>
        <v>0.82513661202185795</v>
      </c>
      <c r="L36" s="6">
        <f>Fairfield!J23</f>
        <v>0.82901554404145072</v>
      </c>
      <c r="M36" s="97">
        <f>Fairfield!J37</f>
        <v>0.43548387096774194</v>
      </c>
      <c r="N36" s="98">
        <f>Fairfield!J36</f>
        <v>0.20923076923076922</v>
      </c>
      <c r="O36" s="57">
        <f>Fairfield!F29</f>
        <v>1.1209677419354838</v>
      </c>
      <c r="P36" s="10">
        <f>Fairfield!F32</f>
        <v>0.73655913978494625</v>
      </c>
      <c r="Q36" s="59">
        <f>Fairfield!B11</f>
        <v>0.28297362110311752</v>
      </c>
      <c r="R36" s="6">
        <f>Fairfield!F35</f>
        <v>0.29135971223021584</v>
      </c>
      <c r="S36" s="6">
        <f>Fairfield!F37</f>
        <v>0.44341970802919706</v>
      </c>
      <c r="T36" s="10">
        <f>Fairfield!F30</f>
        <v>1.1323076923076922</v>
      </c>
      <c r="U36" s="10">
        <f>Fairfield!F33</f>
        <v>0.66461538461538461</v>
      </c>
      <c r="V36" s="6">
        <f>Fairfield!C11</f>
        <v>0.26630434782608697</v>
      </c>
      <c r="W36" s="6">
        <f>Fairfield!F36</f>
        <v>0.27174999999999999</v>
      </c>
      <c r="X36" s="60">
        <f>Fairfield!F38</f>
        <v>0.46298148148148149</v>
      </c>
      <c r="Y36" s="100">
        <f>Fairfield!F48</f>
        <v>0.15053763440860216</v>
      </c>
      <c r="Z36" s="98">
        <f>Fairfield!F49</f>
        <v>0.18153846153846154</v>
      </c>
      <c r="AA36" s="57">
        <f>Fairfield!F18</f>
        <v>31.72043010752688</v>
      </c>
      <c r="AB36" s="10">
        <f>Fairfield!F24</f>
        <v>31.745618492604201</v>
      </c>
      <c r="AC36" s="10">
        <f>Fairfield!F19</f>
        <v>30.153846153846153</v>
      </c>
      <c r="AD36" s="10">
        <f>Fairfield!F25</f>
        <v>30.018024942631619</v>
      </c>
      <c r="AE36" s="10">
        <f>Fairfield!F20</f>
        <v>1.5665839536807269</v>
      </c>
      <c r="AF36" s="52">
        <f>Fairfield!F26</f>
        <v>1.7275935499725819</v>
      </c>
      <c r="AG36" s="59">
        <f>Fairfield!B22</f>
        <v>0.33333333333333331</v>
      </c>
      <c r="AH36" s="6">
        <f>Fairfield!C22</f>
        <v>0.31578947368421051</v>
      </c>
      <c r="AI36" s="80">
        <f>Fairfield!F44</f>
        <v>8.8709677419354843E-2</v>
      </c>
      <c r="AJ36" s="80">
        <f>Fairfield!G44</f>
        <v>0.11692307692307692</v>
      </c>
      <c r="AK36" s="80">
        <f>Fairfield!F45</f>
        <v>9.3220338983050849E-2</v>
      </c>
      <c r="AL36" s="80">
        <f>Fairfield!G45</f>
        <v>0.12244897959183673</v>
      </c>
      <c r="AM36" s="80">
        <f>Fairfield!F41</f>
        <v>7.9136690647482008E-2</v>
      </c>
      <c r="AN36" s="80">
        <f>Fairfield!F42</f>
        <v>0.10326086956521739</v>
      </c>
      <c r="AO36" s="80">
        <f>Fairfield!F52</f>
        <v>5.5954088952654232E-2</v>
      </c>
      <c r="AP36" s="103">
        <f>Fairfield!G52</f>
        <v>5.0215208034433287E-2</v>
      </c>
      <c r="AQ36" s="83">
        <f>Fairfield!F53</f>
        <v>0.36307692307692307</v>
      </c>
      <c r="AR36" s="103">
        <f>Fairfield!G53</f>
        <v>0.41935483870967744</v>
      </c>
      <c r="AS36" s="57">
        <f>Fairfield!F58</f>
        <v>29.482322998406776</v>
      </c>
      <c r="AT36" s="10">
        <f>Fairfield!F59</f>
        <v>29.405879371106732</v>
      </c>
      <c r="AU36" s="52">
        <f>Fairfield!F60</f>
        <v>7.644362730004417E-2</v>
      </c>
    </row>
    <row r="37" spans="1:47">
      <c r="A37" s="45" t="s">
        <v>44</v>
      </c>
      <c r="B37" s="51">
        <f>'Robert Morris'!F9</f>
        <v>410</v>
      </c>
      <c r="C37" s="8">
        <f>'Robert Morris'!F10</f>
        <v>412</v>
      </c>
      <c r="D37" s="8">
        <f>B37-C37</f>
        <v>-2</v>
      </c>
      <c r="E37" s="8">
        <f>'Robert Morris'!F11</f>
        <v>822</v>
      </c>
      <c r="F37" s="10">
        <f>'Robert Morris'!F12</f>
        <v>37.272727272727273</v>
      </c>
      <c r="G37" s="10">
        <f>'Robert Morris'!F13</f>
        <v>37.454545454545453</v>
      </c>
      <c r="H37" s="10">
        <f>F37-G37</f>
        <v>-0.18181818181817988</v>
      </c>
      <c r="I37" s="52">
        <f>'Robert Morris'!F14</f>
        <v>74.727272727272734</v>
      </c>
      <c r="J37" s="59">
        <f>'Robert Morris'!J21</f>
        <v>0.51702786377708976</v>
      </c>
      <c r="K37" s="6">
        <f>'Robert Morris'!J22</f>
        <v>0.784037558685446</v>
      </c>
      <c r="L37" s="6">
        <f>'Robert Morris'!J23</f>
        <v>0.8571428571428571</v>
      </c>
      <c r="M37" s="97">
        <f>'Robert Morris'!J37</f>
        <v>0.48536585365853657</v>
      </c>
      <c r="N37" s="98">
        <f>'Robert Morris'!J36</f>
        <v>0.19660194174757281</v>
      </c>
      <c r="O37" s="57">
        <f>'Robert Morris'!F29</f>
        <v>1.0463414634146342</v>
      </c>
      <c r="P37" s="10">
        <f>'Robert Morris'!F32</f>
        <v>0.64146341463414636</v>
      </c>
      <c r="Q37" s="59">
        <f>'Robert Morris'!B11</f>
        <v>0.33799533799533799</v>
      </c>
      <c r="R37" s="6">
        <f>'Robert Morris'!F35</f>
        <v>0.34343356643356643</v>
      </c>
      <c r="S37" s="6">
        <f>'Robert Morris'!F37</f>
        <v>0.56020152091254749</v>
      </c>
      <c r="T37" s="10">
        <f>'Robert Morris'!F30</f>
        <v>1.0655339805825244</v>
      </c>
      <c r="U37" s="10">
        <f>'Robert Morris'!F33</f>
        <v>0.67718446601941751</v>
      </c>
      <c r="V37" s="6">
        <f>'Robert Morris'!C11</f>
        <v>0.32346241457858771</v>
      </c>
      <c r="W37" s="6">
        <f>'Robert Morris'!F36</f>
        <v>0.33183143507972668</v>
      </c>
      <c r="X37" s="60">
        <f>'Robert Morris'!F38</f>
        <v>0.52212903225806451</v>
      </c>
      <c r="Y37" s="100">
        <f>'Robert Morris'!F48</f>
        <v>0.23658536585365852</v>
      </c>
      <c r="Z37" s="98">
        <f>'Robert Morris'!F49</f>
        <v>0.19660194174757281</v>
      </c>
      <c r="AA37" s="57">
        <f>'Robert Morris'!F18</f>
        <v>35.365853658536587</v>
      </c>
      <c r="AB37" s="10">
        <f>'Robert Morris'!F24</f>
        <v>34.676683614915099</v>
      </c>
      <c r="AC37" s="10">
        <f>'Robert Morris'!F19</f>
        <v>34.466019417475728</v>
      </c>
      <c r="AD37" s="10">
        <f>'Robert Morris'!F25</f>
        <v>34.448189453945766</v>
      </c>
      <c r="AE37" s="10">
        <f>'Robert Morris'!F20</f>
        <v>0.89983424106085863</v>
      </c>
      <c r="AF37" s="52">
        <f>'Robert Morris'!F26</f>
        <v>0.22849416096933339</v>
      </c>
      <c r="AG37" s="59">
        <f>'Robert Morris'!B22</f>
        <v>0.36</v>
      </c>
      <c r="AH37" s="6">
        <f>'Robert Morris'!C22</f>
        <v>0.48888888888888887</v>
      </c>
      <c r="AI37" s="80">
        <f>'Robert Morris'!F44</f>
        <v>6.097560975609756E-2</v>
      </c>
      <c r="AJ37" s="80">
        <f>'Robert Morris'!G44</f>
        <v>0.10922330097087378</v>
      </c>
      <c r="AK37" s="80">
        <f>'Robert Morris'!F45</f>
        <v>6.2068965517241378E-2</v>
      </c>
      <c r="AL37" s="80">
        <f>'Robert Morris'!G45</f>
        <v>0.15492957746478872</v>
      </c>
      <c r="AM37" s="80">
        <f>'Robert Morris'!F41</f>
        <v>5.8275058275058272E-2</v>
      </c>
      <c r="AN37" s="80">
        <f>'Robert Morris'!F42</f>
        <v>0.10250569476082004</v>
      </c>
      <c r="AO37" s="80">
        <f>'Robert Morris'!F52</f>
        <v>6.6909975669099758E-2</v>
      </c>
      <c r="AP37" s="103">
        <f>'Robert Morris'!G52</f>
        <v>3.5279805352798052E-2</v>
      </c>
      <c r="AQ37" s="83">
        <f>'Robert Morris'!F53</f>
        <v>0.33252427184466021</v>
      </c>
      <c r="AR37" s="103">
        <f>'Robert Morris'!G53</f>
        <v>0.28780487804878047</v>
      </c>
      <c r="AS37" s="57">
        <f>'Robert Morris'!F58</f>
        <v>29.364717469716656</v>
      </c>
      <c r="AT37" s="10">
        <f>'Robert Morris'!F59</f>
        <v>30.014111125060992</v>
      </c>
      <c r="AU37" s="52">
        <f>'Robert Morris'!F60</f>
        <v>-0.64939365534433691</v>
      </c>
    </row>
    <row r="38" spans="1:47">
      <c r="A38" s="45" t="s">
        <v>52</v>
      </c>
      <c r="B38" s="51">
        <f>Towson!F9</f>
        <v>355</v>
      </c>
      <c r="C38" s="8">
        <f>Towson!F10</f>
        <v>348</v>
      </c>
      <c r="D38" s="8">
        <f>B38-C38</f>
        <v>7</v>
      </c>
      <c r="E38" s="8">
        <f>Towson!F11</f>
        <v>703</v>
      </c>
      <c r="F38" s="10">
        <f>Towson!F12</f>
        <v>31.922068190333459</v>
      </c>
      <c r="G38" s="10">
        <f>Towson!F13</f>
        <v>31.292618958411389</v>
      </c>
      <c r="H38" s="10">
        <f>F38-G38</f>
        <v>0.62944923192207014</v>
      </c>
      <c r="I38" s="52">
        <f>Towson!F14</f>
        <v>63.214687148744844</v>
      </c>
      <c r="J38" s="59">
        <f>Towson!J21</f>
        <v>0.51587301587301593</v>
      </c>
      <c r="K38" s="6">
        <f>Towson!J22</f>
        <v>0.828125</v>
      </c>
      <c r="L38" s="6">
        <f>Towson!J23</f>
        <v>0.82901554404145072</v>
      </c>
      <c r="M38" s="97">
        <f>Towson!J37</f>
        <v>0.46478873239436619</v>
      </c>
      <c r="N38" s="98">
        <f>Towson!J36</f>
        <v>0.18103448275862069</v>
      </c>
      <c r="O38" s="57">
        <f>Towson!F29</f>
        <v>0.84225352112676055</v>
      </c>
      <c r="P38" s="10">
        <f>Towson!F32</f>
        <v>0.54084507042253516</v>
      </c>
      <c r="Q38" s="59">
        <f>Towson!B11</f>
        <v>0.3511705685618729</v>
      </c>
      <c r="R38" s="6">
        <f>Towson!F35</f>
        <v>0.35898996655518395</v>
      </c>
      <c r="S38" s="6">
        <f>Towson!F37</f>
        <v>0.55905208333333334</v>
      </c>
      <c r="T38" s="10">
        <f>Towson!F30</f>
        <v>1.1580459770114941</v>
      </c>
      <c r="U38" s="10">
        <f>Towson!F33</f>
        <v>0.68390804597701149</v>
      </c>
      <c r="V38" s="6">
        <f>Towson!C11</f>
        <v>0.27791563275434245</v>
      </c>
      <c r="W38" s="6">
        <f>Towson!F36</f>
        <v>0.28454590570719601</v>
      </c>
      <c r="X38" s="60">
        <f>Towson!F38</f>
        <v>0.48181512605042015</v>
      </c>
      <c r="Y38" s="100">
        <f>Towson!F48</f>
        <v>0.16901408450704225</v>
      </c>
      <c r="Z38" s="98">
        <f>Towson!F49</f>
        <v>0.22413793103448276</v>
      </c>
      <c r="AA38" s="57">
        <f>Towson!F18</f>
        <v>29.577464788732392</v>
      </c>
      <c r="AB38" s="10">
        <f>Towson!F24</f>
        <v>30.82585761469462</v>
      </c>
      <c r="AC38" s="10">
        <f>Towson!F19</f>
        <v>32.183908045977013</v>
      </c>
      <c r="AD38" s="10">
        <f>Towson!F25</f>
        <v>31.014890115918146</v>
      </c>
      <c r="AE38" s="10">
        <f>Towson!F20</f>
        <v>-2.6064432572446208</v>
      </c>
      <c r="AF38" s="52">
        <f>Towson!F26</f>
        <v>-0.18903250122352588</v>
      </c>
      <c r="AG38" s="59">
        <f>Towson!B22</f>
        <v>0.46666666666666667</v>
      </c>
      <c r="AH38" s="6">
        <f>Towson!C22</f>
        <v>0.4</v>
      </c>
      <c r="AI38" s="80">
        <f>Towson!F44</f>
        <v>8.4507042253521125E-2</v>
      </c>
      <c r="AJ38" s="80">
        <f>Towson!G44</f>
        <v>0.11494252873563218</v>
      </c>
      <c r="AK38" s="80">
        <f>Towson!F45</f>
        <v>0.13333333333333333</v>
      </c>
      <c r="AL38" s="80">
        <f>Towson!G45</f>
        <v>0.14285714285714285</v>
      </c>
      <c r="AM38" s="80">
        <f>Towson!F41</f>
        <v>0.10033444816053512</v>
      </c>
      <c r="AN38" s="80">
        <f>Towson!F42</f>
        <v>9.9255583126550875E-2</v>
      </c>
      <c r="AO38" s="80">
        <f>Towson!F52</f>
        <v>5.5476529160739689E-2</v>
      </c>
      <c r="AP38" s="103">
        <f>Towson!G52</f>
        <v>5.1209103840682786E-2</v>
      </c>
      <c r="AQ38" s="83">
        <f>Towson!F53</f>
        <v>0.36206896551724138</v>
      </c>
      <c r="AR38" s="103">
        <f>Towson!G53</f>
        <v>0.24507042253521127</v>
      </c>
      <c r="AS38" s="57">
        <f>Towson!F58</f>
        <v>30.455773305232992</v>
      </c>
      <c r="AT38" s="10">
        <f>Towson!F59</f>
        <v>28.237397964697649</v>
      </c>
      <c r="AU38" s="52">
        <f>Towson!F60</f>
        <v>2.2183753405353421</v>
      </c>
    </row>
    <row r="39" spans="1:47">
      <c r="A39" s="45" t="s">
        <v>12</v>
      </c>
      <c r="B39" s="51">
        <f>Delaware!F9</f>
        <v>429</v>
      </c>
      <c r="C39" s="8">
        <f>Delaware!F10</f>
        <v>392</v>
      </c>
      <c r="D39" s="8">
        <f>B39-C39</f>
        <v>37</v>
      </c>
      <c r="E39" s="8">
        <f>Delaware!F11</f>
        <v>821</v>
      </c>
      <c r="F39" s="10">
        <f>Delaware!F12</f>
        <v>35.552486187845304</v>
      </c>
      <c r="G39" s="10">
        <f>Delaware!F13</f>
        <v>32.486187845303867</v>
      </c>
      <c r="H39" s="10">
        <f>F39-G39</f>
        <v>3.0662983425414367</v>
      </c>
      <c r="I39" s="52">
        <f>Delaware!F14</f>
        <v>68.038674033149178</v>
      </c>
      <c r="J39" s="59">
        <f>Delaware!J21</f>
        <v>0.5641025641025641</v>
      </c>
      <c r="K39" s="6">
        <f>Delaware!J22</f>
        <v>0.78991596638655459</v>
      </c>
      <c r="L39" s="6">
        <f>Delaware!J23</f>
        <v>0.8340807174887892</v>
      </c>
      <c r="M39" s="97">
        <f>Delaware!J37</f>
        <v>0.47785547785547783</v>
      </c>
      <c r="N39" s="98">
        <f>Delaware!J36</f>
        <v>0.22448979591836735</v>
      </c>
      <c r="O39" s="57">
        <f>Delaware!F29</f>
        <v>0.99766899766899764</v>
      </c>
      <c r="P39" s="10">
        <f>Delaware!F32</f>
        <v>0.59673659673659674</v>
      </c>
      <c r="Q39" s="59">
        <f>Delaware!B11</f>
        <v>0.2780373831775701</v>
      </c>
      <c r="R39" s="6">
        <f>Delaware!F35</f>
        <v>0.28389018691588785</v>
      </c>
      <c r="S39" s="6">
        <f>Delaware!F37</f>
        <v>0.47462890624999998</v>
      </c>
      <c r="T39" s="10">
        <f>Delaware!F30</f>
        <v>0.96683673469387754</v>
      </c>
      <c r="U39" s="10">
        <f>Delaware!F33</f>
        <v>0.5892857142857143</v>
      </c>
      <c r="V39" s="6">
        <f>Delaware!C11</f>
        <v>0.29287598944591031</v>
      </c>
      <c r="W39" s="6">
        <f>Delaware!F36</f>
        <v>0.30694986807387864</v>
      </c>
      <c r="X39" s="60">
        <f>Delaware!F38</f>
        <v>0.50361038961038962</v>
      </c>
      <c r="Y39" s="100">
        <f>Delaware!F48</f>
        <v>0.17016317016317017</v>
      </c>
      <c r="Z39" s="98">
        <f>Delaware!F49</f>
        <v>0.15051020408163265</v>
      </c>
      <c r="AA39" s="57">
        <f>Delaware!F18</f>
        <v>27.738927738927739</v>
      </c>
      <c r="AB39" s="10">
        <f>Delaware!F24</f>
        <v>27.98383550357681</v>
      </c>
      <c r="AC39" s="10">
        <f>Delaware!F19</f>
        <v>28.316326530612244</v>
      </c>
      <c r="AD39" s="10">
        <f>Delaware!F25</f>
        <v>28.281035111932326</v>
      </c>
      <c r="AE39" s="10">
        <f>Delaware!F20</f>
        <v>-0.57739879168450514</v>
      </c>
      <c r="AF39" s="52">
        <f>Delaware!F26</f>
        <v>-0.29719960835551618</v>
      </c>
      <c r="AG39" s="59">
        <f>Delaware!B22</f>
        <v>0.35714285714285715</v>
      </c>
      <c r="AH39" s="6">
        <f>Delaware!C22</f>
        <v>0.51162790697674421</v>
      </c>
      <c r="AI39" s="80">
        <f>Delaware!F44</f>
        <v>9.7902097902097904E-2</v>
      </c>
      <c r="AJ39" s="80">
        <f>Delaware!G44</f>
        <v>0.10969387755102041</v>
      </c>
      <c r="AK39" s="80">
        <f>Delaware!F45</f>
        <v>0.12605042016806722</v>
      </c>
      <c r="AL39" s="80">
        <f>Delaware!G45</f>
        <v>0.1981981981981982</v>
      </c>
      <c r="AM39" s="80">
        <f>Delaware!F41</f>
        <v>9.8130841121495324E-2</v>
      </c>
      <c r="AN39" s="80">
        <f>Delaware!F42</f>
        <v>0.11345646437994723</v>
      </c>
      <c r="AO39" s="80">
        <f>Delaware!F52</f>
        <v>5.2375152253349572E-2</v>
      </c>
      <c r="AP39" s="103">
        <f>Delaware!G52</f>
        <v>5.2375152253349572E-2</v>
      </c>
      <c r="AQ39" s="83">
        <f>Delaware!F53</f>
        <v>0.30612244897959184</v>
      </c>
      <c r="AR39" s="103">
        <f>Delaware!G53</f>
        <v>0.31934731934731936</v>
      </c>
      <c r="AS39" s="57">
        <f>Delaware!F58</f>
        <v>29.386151282833229</v>
      </c>
      <c r="AT39" s="10">
        <f>Delaware!F59</f>
        <v>29.171672323989426</v>
      </c>
      <c r="AU39" s="52">
        <f>Delaware!F60</f>
        <v>0.2144789588438023</v>
      </c>
    </row>
    <row r="40" spans="1:47">
      <c r="A40" s="45" t="s">
        <v>5</v>
      </c>
      <c r="B40" s="51">
        <f>Brown!F9</f>
        <v>337</v>
      </c>
      <c r="C40" s="8">
        <f>Brown!F10</f>
        <v>342</v>
      </c>
      <c r="D40" s="8">
        <f>B40-C40</f>
        <v>-5</v>
      </c>
      <c r="E40" s="8">
        <f>Brown!F11</f>
        <v>679</v>
      </c>
      <c r="F40" s="10">
        <f>Brown!F12</f>
        <v>33.601994183631078</v>
      </c>
      <c r="G40" s="10">
        <f>Brown!F13</f>
        <v>34.100540091400084</v>
      </c>
      <c r="H40" s="10">
        <f>F40-G40</f>
        <v>-0.49854590776900665</v>
      </c>
      <c r="I40" s="52">
        <f>Brown!F14</f>
        <v>67.702534275031155</v>
      </c>
      <c r="J40" s="59">
        <f>Brown!J21</f>
        <v>0.42081447963800905</v>
      </c>
      <c r="K40" s="6">
        <f>Brown!J22</f>
        <v>0.87864077669902918</v>
      </c>
      <c r="L40" s="6">
        <f>Brown!J23</f>
        <v>0.79894179894179895</v>
      </c>
      <c r="M40" s="97">
        <f>Brown!J37</f>
        <v>0.46587537091988129</v>
      </c>
      <c r="N40" s="98">
        <f>Brown!J36</f>
        <v>0.24561403508771928</v>
      </c>
      <c r="O40" s="57">
        <f>Brown!F29</f>
        <v>1.029673590504451</v>
      </c>
      <c r="P40" s="10">
        <f>Brown!F32</f>
        <v>0.61127596439169141</v>
      </c>
      <c r="Q40" s="59">
        <f>Brown!B11</f>
        <v>0.25648414985590778</v>
      </c>
      <c r="R40" s="6">
        <f>Brown!F35</f>
        <v>0.25985302593659942</v>
      </c>
      <c r="S40" s="6">
        <f>Brown!F37</f>
        <v>0.43771359223300971</v>
      </c>
      <c r="T40" s="10">
        <f>Brown!F30</f>
        <v>0.94444444444444442</v>
      </c>
      <c r="U40" s="10">
        <f>Brown!F33</f>
        <v>0.57017543859649122</v>
      </c>
      <c r="V40" s="6">
        <f>Brown!C11</f>
        <v>0.30650154798761609</v>
      </c>
      <c r="W40" s="6">
        <f>Brown!F36</f>
        <v>0.31012074303405573</v>
      </c>
      <c r="X40" s="60">
        <f>Brown!F38</f>
        <v>0.51368717948717946</v>
      </c>
      <c r="Y40" s="100">
        <f>Brown!F48</f>
        <v>0.14540059347181009</v>
      </c>
      <c r="Z40" s="98">
        <f>Brown!F49</f>
        <v>0.15204678362573099</v>
      </c>
      <c r="AA40" s="57">
        <f>Brown!F18</f>
        <v>26.409495548961427</v>
      </c>
      <c r="AB40" s="10">
        <f>Brown!F24</f>
        <v>26.689562594414472</v>
      </c>
      <c r="AC40" s="10">
        <f>Brown!F19</f>
        <v>28.947368421052634</v>
      </c>
      <c r="AD40" s="10">
        <f>Brown!F25</f>
        <v>27.46918533698144</v>
      </c>
      <c r="AE40" s="10">
        <f>Brown!F20</f>
        <v>-2.5378728720912065</v>
      </c>
      <c r="AF40" s="52">
        <f>Brown!F26</f>
        <v>-0.77962274256696773</v>
      </c>
      <c r="AG40" s="59">
        <f>Brown!B22</f>
        <v>0.21212121212121213</v>
      </c>
      <c r="AH40" s="6">
        <f>Brown!C22</f>
        <v>0.2</v>
      </c>
      <c r="AI40" s="80">
        <f>Brown!F44</f>
        <v>9.7922848664688422E-2</v>
      </c>
      <c r="AJ40" s="80">
        <f>Brown!G44</f>
        <v>0.1023391812865497</v>
      </c>
      <c r="AK40" s="80">
        <f>Brown!F45</f>
        <v>7.8651685393258425E-2</v>
      </c>
      <c r="AL40" s="80">
        <f>Brown!G45</f>
        <v>7.0707070707070704E-2</v>
      </c>
      <c r="AM40" s="80">
        <f>Brown!F41</f>
        <v>9.5100864553314124E-2</v>
      </c>
      <c r="AN40" s="80">
        <f>Brown!F42</f>
        <v>0.10835913312693499</v>
      </c>
      <c r="AO40" s="80">
        <f>Brown!F52</f>
        <v>5.1546391752577317E-2</v>
      </c>
      <c r="AP40" s="103">
        <f>Brown!G52</f>
        <v>5.0073637702503684E-2</v>
      </c>
      <c r="AQ40" s="83">
        <f>Brown!F53</f>
        <v>0.2807017543859649</v>
      </c>
      <c r="AR40" s="103">
        <f>Brown!G53</f>
        <v>0.34718100890207715</v>
      </c>
      <c r="AS40" s="57">
        <f>Brown!F58</f>
        <v>30.928895287777884</v>
      </c>
      <c r="AT40" s="10">
        <f>Brown!F59</f>
        <v>29.120414074486131</v>
      </c>
      <c r="AU40" s="52">
        <f>Brown!F60</f>
        <v>1.8084812132917527</v>
      </c>
    </row>
    <row r="41" spans="1:47" s="31" customFormat="1">
      <c r="A41" s="45" t="s">
        <v>53</v>
      </c>
      <c r="B41" s="51">
        <f>UMBC!F9</f>
        <v>291</v>
      </c>
      <c r="C41" s="8">
        <f>UMBC!F10</f>
        <v>286</v>
      </c>
      <c r="D41" s="8">
        <f>B41-C41</f>
        <v>5</v>
      </c>
      <c r="E41" s="8">
        <f>UMBC!F11</f>
        <v>577</v>
      </c>
      <c r="F41" s="10">
        <f>UMBC!F12</f>
        <v>32.288488210818308</v>
      </c>
      <c r="G41" s="10">
        <f>UMBC!F13</f>
        <v>31.733703190013873</v>
      </c>
      <c r="H41" s="10">
        <f>F41-G41</f>
        <v>0.55478502080443448</v>
      </c>
      <c r="I41" s="52">
        <f>UMBC!F14</f>
        <v>64.022191400832185</v>
      </c>
      <c r="J41" s="59">
        <f>UMBC!J21</f>
        <v>0.53333333333333333</v>
      </c>
      <c r="K41" s="6">
        <f>UMBC!J22</f>
        <v>0.82499999999999996</v>
      </c>
      <c r="L41" s="6">
        <f>UMBC!J23</f>
        <v>0.88124999999999998</v>
      </c>
      <c r="M41" s="97">
        <f>UMBC!J37</f>
        <v>0.48797250859106528</v>
      </c>
      <c r="N41" s="98">
        <f>UMBC!J36</f>
        <v>0.20279720279720279</v>
      </c>
      <c r="O41" s="57">
        <f>UMBC!F29</f>
        <v>1.0274914089347078</v>
      </c>
      <c r="P41" s="10">
        <f>UMBC!F32</f>
        <v>0.57044673539518898</v>
      </c>
      <c r="Q41" s="59">
        <f>UMBC!B11</f>
        <v>0.28093645484949831</v>
      </c>
      <c r="R41" s="6">
        <f>UMBC!F35</f>
        <v>0.29043143812709027</v>
      </c>
      <c r="S41" s="6">
        <f>UMBC!F37</f>
        <v>0.52312650602409638</v>
      </c>
      <c r="T41" s="10">
        <f>UMBC!F30</f>
        <v>1.1013986013986015</v>
      </c>
      <c r="U41" s="10">
        <f>UMBC!F33</f>
        <v>0.67832167832167833</v>
      </c>
      <c r="V41" s="6">
        <f>UMBC!C11</f>
        <v>0.28888888888888886</v>
      </c>
      <c r="W41" s="6">
        <f>UMBC!F36</f>
        <v>0.2968095238095238</v>
      </c>
      <c r="X41" s="60">
        <f>UMBC!F38</f>
        <v>0.48193298969072162</v>
      </c>
      <c r="Y41" s="100">
        <f>UMBC!F48</f>
        <v>0.21649484536082475</v>
      </c>
      <c r="Z41" s="98">
        <f>UMBC!F49</f>
        <v>0.17832167832167833</v>
      </c>
      <c r="AA41" s="57">
        <f>UMBC!F18</f>
        <v>28.865979381443296</v>
      </c>
      <c r="AB41" s="10">
        <f>UMBC!F24</f>
        <v>28.579006275526211</v>
      </c>
      <c r="AC41" s="10">
        <f>UMBC!F19</f>
        <v>31.818181818181817</v>
      </c>
      <c r="AD41" s="10">
        <f>UMBC!F25</f>
        <v>29.418733837962474</v>
      </c>
      <c r="AE41" s="10">
        <f>UMBC!F20</f>
        <v>-2.9522024367385207</v>
      </c>
      <c r="AF41" s="52">
        <f>UMBC!F26</f>
        <v>-0.83972756243626279</v>
      </c>
      <c r="AG41" s="59">
        <f>UMBC!B22</f>
        <v>0.36170212765957449</v>
      </c>
      <c r="AH41" s="6">
        <f>UMBC!C22</f>
        <v>0.20833333333333334</v>
      </c>
      <c r="AI41" s="80">
        <f>UMBC!F44</f>
        <v>0.16151202749140894</v>
      </c>
      <c r="AJ41" s="80">
        <f>UMBC!G44</f>
        <v>8.3916083916083919E-2</v>
      </c>
      <c r="AK41" s="80">
        <f>UMBC!F45</f>
        <v>0.20238095238095238</v>
      </c>
      <c r="AL41" s="80">
        <f>UMBC!G45</f>
        <v>5.4945054945054944E-2</v>
      </c>
      <c r="AM41" s="80">
        <f>UMBC!F41</f>
        <v>0.15719063545150502</v>
      </c>
      <c r="AN41" s="80">
        <f>UMBC!F42</f>
        <v>7.6190476190476197E-2</v>
      </c>
      <c r="AO41" s="80">
        <f>UMBC!F52</f>
        <v>4.1594454072790298E-2</v>
      </c>
      <c r="AP41" s="103">
        <f>UMBC!G52</f>
        <v>8.3188908145580595E-2</v>
      </c>
      <c r="AQ41" s="83">
        <f>UMBC!F53</f>
        <v>0.36013986013986016</v>
      </c>
      <c r="AR41" s="103">
        <f>UMBC!G53</f>
        <v>0.28178694158075601</v>
      </c>
      <c r="AS41" s="57">
        <f>UMBC!F58</f>
        <v>31.743329810925722</v>
      </c>
      <c r="AT41" s="10">
        <f>UMBC!F59</f>
        <v>29.724740367358475</v>
      </c>
      <c r="AU41" s="52">
        <f>UMBC!F60</f>
        <v>2.0185894435672473</v>
      </c>
    </row>
    <row r="42" spans="1:47">
      <c r="A42" s="45" t="s">
        <v>38</v>
      </c>
      <c r="B42" s="51">
        <f>Pennsylvania!F9</f>
        <v>260</v>
      </c>
      <c r="C42" s="8">
        <f>Pennsylvania!F10</f>
        <v>291</v>
      </c>
      <c r="D42" s="8">
        <f>B42-C42</f>
        <v>-31</v>
      </c>
      <c r="E42" s="8">
        <f>Pennsylvania!F11</f>
        <v>551</v>
      </c>
      <c r="F42" s="10">
        <f>Pennsylvania!F12</f>
        <v>28.888888888888889</v>
      </c>
      <c r="G42" s="10">
        <f>Pennsylvania!F13</f>
        <v>32.333333333333336</v>
      </c>
      <c r="H42" s="10">
        <f>F42-G42</f>
        <v>-3.4444444444444464</v>
      </c>
      <c r="I42" s="52">
        <f>Pennsylvania!F14</f>
        <v>61.222222222222221</v>
      </c>
      <c r="J42" s="59">
        <f>Pennsylvania!J21</f>
        <v>0.4263157894736842</v>
      </c>
      <c r="K42" s="6">
        <f>Pennsylvania!J22</f>
        <v>0.8193548387096774</v>
      </c>
      <c r="L42" s="6">
        <f>Pennsylvania!J23</f>
        <v>0.8441558441558441</v>
      </c>
      <c r="M42" s="97">
        <f>Pennsylvania!J37</f>
        <v>0.60769230769230764</v>
      </c>
      <c r="N42" s="98">
        <f>Pennsylvania!J36</f>
        <v>0.24054982817869416</v>
      </c>
      <c r="O42" s="57">
        <f>Pennsylvania!F29</f>
        <v>0.91538461538461535</v>
      </c>
      <c r="P42" s="10">
        <f>Pennsylvania!F32</f>
        <v>0.48076923076923078</v>
      </c>
      <c r="Q42" s="59">
        <f>Pennsylvania!B11</f>
        <v>0.27731092436974791</v>
      </c>
      <c r="R42" s="6">
        <f>Pennsylvania!F35</f>
        <v>0.28432773109243697</v>
      </c>
      <c r="S42" s="6">
        <f>Pennsylvania!F37</f>
        <v>0.54136000000000006</v>
      </c>
      <c r="T42" s="10">
        <f>Pennsylvania!F30</f>
        <v>0.97594501718213056</v>
      </c>
      <c r="U42" s="10">
        <f>Pennsylvania!F33</f>
        <v>0.57044673539518898</v>
      </c>
      <c r="V42" s="6">
        <f>Pennsylvania!C11</f>
        <v>0.323943661971831</v>
      </c>
      <c r="W42" s="6">
        <f>Pennsylvania!F36</f>
        <v>0.33217605633802816</v>
      </c>
      <c r="X42" s="60">
        <f>Pennsylvania!F38</f>
        <v>0.56830120481927704</v>
      </c>
      <c r="Y42" s="100">
        <f>Pennsylvania!F48</f>
        <v>0.1423076923076923</v>
      </c>
      <c r="Z42" s="98">
        <f>Pennsylvania!F49</f>
        <v>0.15807560137457044</v>
      </c>
      <c r="AA42" s="57">
        <f>Pennsylvania!F18</f>
        <v>25.384615384615383</v>
      </c>
      <c r="AB42" s="10">
        <f>Pennsylvania!F24</f>
        <v>28.033074474531183</v>
      </c>
      <c r="AC42" s="10">
        <f>Pennsylvania!F19</f>
        <v>31.615120274914087</v>
      </c>
      <c r="AD42" s="10">
        <f>Pennsylvania!F25</f>
        <v>28.980226084337634</v>
      </c>
      <c r="AE42" s="10">
        <f>Pennsylvania!F20</f>
        <v>-6.2305048902987039</v>
      </c>
      <c r="AF42" s="52">
        <f>Pennsylvania!F26</f>
        <v>-0.94715160980645052</v>
      </c>
      <c r="AG42" s="59">
        <f>Pennsylvania!B22</f>
        <v>0.33333333333333331</v>
      </c>
      <c r="AH42" s="6">
        <f>Pennsylvania!C22</f>
        <v>0.3888888888888889</v>
      </c>
      <c r="AI42" s="80">
        <f>Pennsylvania!F44</f>
        <v>0.11538461538461539</v>
      </c>
      <c r="AJ42" s="80">
        <f>Pennsylvania!G44</f>
        <v>0.12371134020618557</v>
      </c>
      <c r="AK42" s="80">
        <f>Pennsylvania!F45</f>
        <v>0.15151515151515152</v>
      </c>
      <c r="AL42" s="80">
        <f>Pennsylvania!G45</f>
        <v>0.15217391304347827</v>
      </c>
      <c r="AM42" s="80">
        <f>Pennsylvania!F41</f>
        <v>0.12605042016806722</v>
      </c>
      <c r="AN42" s="80">
        <f>Pennsylvania!F42</f>
        <v>0.12676056338028169</v>
      </c>
      <c r="AO42" s="80">
        <f>Pennsylvania!F52</f>
        <v>6.8965517241379309E-2</v>
      </c>
      <c r="AP42" s="103">
        <f>Pennsylvania!G52</f>
        <v>5.6261343012704176E-2</v>
      </c>
      <c r="AQ42" s="83">
        <f>Pennsylvania!F53</f>
        <v>0.25429553264604809</v>
      </c>
      <c r="AR42" s="103">
        <f>Pennsylvania!G53</f>
        <v>0.22692307692307692</v>
      </c>
      <c r="AS42" s="57">
        <f>Pennsylvania!F58</f>
        <v>32.017997650889448</v>
      </c>
      <c r="AT42" s="10">
        <f>Pennsylvania!F59</f>
        <v>26.648867251067518</v>
      </c>
      <c r="AU42" s="52">
        <f>Pennsylvania!F60</f>
        <v>5.3691303998219304</v>
      </c>
    </row>
    <row r="43" spans="1:47">
      <c r="A43" s="46" t="s">
        <v>18</v>
      </c>
      <c r="B43" s="53">
        <f>Georgetown!F9</f>
        <v>368</v>
      </c>
      <c r="C43" s="37">
        <f>Georgetown!F10</f>
        <v>367</v>
      </c>
      <c r="D43" s="8">
        <f>B43-C43</f>
        <v>1</v>
      </c>
      <c r="E43" s="37">
        <f>Georgetown!F11</f>
        <v>735</v>
      </c>
      <c r="F43" s="13">
        <f>Georgetown!F12</f>
        <v>36.769358867610329</v>
      </c>
      <c r="G43" s="13">
        <f>Georgetown!F13</f>
        <v>36.669442131557041</v>
      </c>
      <c r="H43" s="10">
        <f>F43-G43</f>
        <v>9.9916736053287991E-2</v>
      </c>
      <c r="I43" s="54">
        <f>Georgetown!F14</f>
        <v>73.43880099916737</v>
      </c>
      <c r="J43" s="61">
        <f>Georgetown!J21</f>
        <v>0.5043478260869565</v>
      </c>
      <c r="K43" s="23">
        <f>Georgetown!J22</f>
        <v>0.82857142857142863</v>
      </c>
      <c r="L43" s="23">
        <f>Georgetown!J23</f>
        <v>0.80645161290322576</v>
      </c>
      <c r="M43" s="101">
        <f>Georgetown!J37</f>
        <v>0.48641304347826086</v>
      </c>
      <c r="N43" s="99">
        <f>Georgetown!J36</f>
        <v>0.27520435967302453</v>
      </c>
      <c r="O43" s="58">
        <f>Georgetown!F29</f>
        <v>0.98641304347826086</v>
      </c>
      <c r="P43" s="13">
        <f>Georgetown!F32</f>
        <v>0.58967391304347827</v>
      </c>
      <c r="Q43" s="61">
        <f>Georgetown!B11</f>
        <v>0.25895316804407714</v>
      </c>
      <c r="R43" s="23">
        <f>Georgetown!F35</f>
        <v>0.26677410468319557</v>
      </c>
      <c r="S43" s="23">
        <f>Georgetown!F37</f>
        <v>0.44626267281105991</v>
      </c>
      <c r="T43" s="13">
        <f>Georgetown!F30</f>
        <v>0.88555858310626701</v>
      </c>
      <c r="U43" s="13">
        <f>Georgetown!F33</f>
        <v>0.56130790190735691</v>
      </c>
      <c r="V43" s="23">
        <f>Georgetown!C11</f>
        <v>0.32</v>
      </c>
      <c r="W43" s="23">
        <f>Georgetown!F36</f>
        <v>0.32719384615384611</v>
      </c>
      <c r="X43" s="62">
        <f>Georgetown!F38</f>
        <v>0.51620388349514557</v>
      </c>
      <c r="Y43" s="102">
        <f>Georgetown!F48</f>
        <v>0.15760869565217392</v>
      </c>
      <c r="Z43" s="99">
        <f>Georgetown!F49</f>
        <v>0.16348773841961853</v>
      </c>
      <c r="AA43" s="58">
        <f>Georgetown!F18</f>
        <v>25.543478260869566</v>
      </c>
      <c r="AB43" s="13">
        <f>Georgetown!F24</f>
        <v>26.213932715691804</v>
      </c>
      <c r="AC43" s="13">
        <f>Georgetown!F19</f>
        <v>28.337874659400548</v>
      </c>
      <c r="AD43" s="13">
        <f>Georgetown!F25</f>
        <v>27.203867232456048</v>
      </c>
      <c r="AE43" s="13">
        <f>Georgetown!F20</f>
        <v>-2.7943963985309814</v>
      </c>
      <c r="AF43" s="54">
        <f>Georgetown!F26</f>
        <v>-0.98993451676424371</v>
      </c>
      <c r="AG43" s="61">
        <f>Georgetown!B22</f>
        <v>0.4358974358974359</v>
      </c>
      <c r="AH43" s="23">
        <f>Georgetown!C22</f>
        <v>0.32558139534883723</v>
      </c>
      <c r="AI43" s="79">
        <f>Georgetown!F44</f>
        <v>0.10597826086956522</v>
      </c>
      <c r="AJ43" s="79">
        <f>Georgetown!G44</f>
        <v>0.11716621253405994</v>
      </c>
      <c r="AK43" s="79">
        <f>Georgetown!F45</f>
        <v>0.18085106382978725</v>
      </c>
      <c r="AL43" s="79">
        <f>Georgetown!G45</f>
        <v>0.13461538461538461</v>
      </c>
      <c r="AM43" s="79">
        <f>Georgetown!F41</f>
        <v>0.10743801652892562</v>
      </c>
      <c r="AN43" s="79">
        <f>Georgetown!F42</f>
        <v>0.13230769230769232</v>
      </c>
      <c r="AO43" s="79">
        <f>Georgetown!F52</f>
        <v>5.9863945578231291E-2</v>
      </c>
      <c r="AP43" s="104">
        <f>Georgetown!G52</f>
        <v>5.4421768707482991E-2</v>
      </c>
      <c r="AQ43" s="96">
        <f>Georgetown!F53</f>
        <v>0.27792915531335149</v>
      </c>
      <c r="AR43" s="104">
        <f>Georgetown!G53</f>
        <v>0.33423913043478259</v>
      </c>
      <c r="AS43" s="58">
        <f>Georgetown!F58</f>
        <v>30.572976867760964</v>
      </c>
      <c r="AT43" s="13">
        <f>Georgetown!F59</f>
        <v>28.676540088847208</v>
      </c>
      <c r="AU43" s="54">
        <f>Georgetown!F60</f>
        <v>1.8964367789137562</v>
      </c>
    </row>
    <row r="44" spans="1:47">
      <c r="A44" s="46" t="s">
        <v>50</v>
      </c>
      <c r="B44" s="53">
        <f>'St. Johns'!F9</f>
        <v>336</v>
      </c>
      <c r="C44" s="37">
        <f>'St. Johns'!F10</f>
        <v>333</v>
      </c>
      <c r="D44" s="8">
        <f>B44-C44</f>
        <v>3</v>
      </c>
      <c r="E44" s="37">
        <f>'St. Johns'!F11</f>
        <v>669</v>
      </c>
      <c r="F44" s="13">
        <f>'St. Johns'!F12</f>
        <v>33.572023313905078</v>
      </c>
      <c r="G44" s="13">
        <f>'St. Johns'!F13</f>
        <v>33.272273105745214</v>
      </c>
      <c r="H44" s="10">
        <f>F44-G44</f>
        <v>0.29975020815986397</v>
      </c>
      <c r="I44" s="54">
        <f>'St. Johns'!F14</f>
        <v>66.844296419650291</v>
      </c>
      <c r="J44" s="61">
        <f>'St. Johns'!J21</f>
        <v>0.51502145922746778</v>
      </c>
      <c r="K44" s="23">
        <f>'St. Johns'!J22</f>
        <v>0.81313131313131315</v>
      </c>
      <c r="L44" s="23">
        <f>'St. Johns'!J23</f>
        <v>0.90163934426229508</v>
      </c>
      <c r="M44" s="101">
        <f>'St. Johns'!J37</f>
        <v>0.45238095238095238</v>
      </c>
      <c r="N44" s="99">
        <f>'St. Johns'!J36</f>
        <v>0.18318318318318319</v>
      </c>
      <c r="O44" s="58">
        <f>'St. Johns'!F29</f>
        <v>0.9821428571428571</v>
      </c>
      <c r="P44" s="13">
        <f>'St. Johns'!F32</f>
        <v>0.5803571428571429</v>
      </c>
      <c r="Q44" s="61">
        <f>'St. Johns'!B11</f>
        <v>0.3</v>
      </c>
      <c r="R44" s="23">
        <f>'St. Johns'!F35</f>
        <v>0.31012121212121213</v>
      </c>
      <c r="S44" s="23">
        <f>'St. Johns'!F37</f>
        <v>0.52482051282051279</v>
      </c>
      <c r="T44" s="13">
        <f>'St. Johns'!F30</f>
        <v>1.1201201201201201</v>
      </c>
      <c r="U44" s="13">
        <f>'St. Johns'!F33</f>
        <v>0.67567567567567566</v>
      </c>
      <c r="V44" s="23">
        <f>'St. Johns'!C11</f>
        <v>0.27345844504021449</v>
      </c>
      <c r="W44" s="23">
        <f>'St. Johns'!F36</f>
        <v>0.27883109919571047</v>
      </c>
      <c r="X44" s="62">
        <f>'St. Johns'!F38</f>
        <v>0.46224000000000004</v>
      </c>
      <c r="Y44" s="102">
        <f>'St. Johns'!F48</f>
        <v>0.17559523809523808</v>
      </c>
      <c r="Z44" s="99">
        <f>'St. Johns'!F49</f>
        <v>0.16216216216216217</v>
      </c>
      <c r="AA44" s="58">
        <f>'St. Johns'!F18</f>
        <v>29.464285714285715</v>
      </c>
      <c r="AB44" s="13">
        <f>'St. Johns'!F24</f>
        <v>30.454836702926116</v>
      </c>
      <c r="AC44" s="13">
        <f>'St. Johns'!F19</f>
        <v>30.630630630630627</v>
      </c>
      <c r="AD44" s="13">
        <f>'St. Johns'!F25</f>
        <v>31.518332277057539</v>
      </c>
      <c r="AE44" s="13">
        <f>'St. Johns'!F20</f>
        <v>-1.1663449163449116</v>
      </c>
      <c r="AF44" s="54">
        <f>'St. Johns'!F26</f>
        <v>-1.0634955741314229</v>
      </c>
      <c r="AG44" s="61">
        <f>'St. Johns'!B22</f>
        <v>0.46511627906976744</v>
      </c>
      <c r="AH44" s="23">
        <f>'St. Johns'!C22</f>
        <v>0.35294117647058826</v>
      </c>
      <c r="AI44" s="79">
        <f>'St. Johns'!F44</f>
        <v>0.12797619047619047</v>
      </c>
      <c r="AJ44" s="79">
        <f>'St. Johns'!G44</f>
        <v>0.1021021021021021</v>
      </c>
      <c r="AK44" s="79">
        <f>'St. Johns'!F45</f>
        <v>0.20202020202020202</v>
      </c>
      <c r="AL44" s="79">
        <f>'St. Johns'!G45</f>
        <v>0.11764705882352941</v>
      </c>
      <c r="AM44" s="79">
        <f>'St. Johns'!F41</f>
        <v>0.13030303030303031</v>
      </c>
      <c r="AN44" s="79">
        <f>'St. Johns'!F42</f>
        <v>9.1152815013404831E-2</v>
      </c>
      <c r="AO44" s="79">
        <f>'St. Johns'!F52</f>
        <v>5.2316890881913304E-2</v>
      </c>
      <c r="AP44" s="104">
        <f>'St. Johns'!G52</f>
        <v>6.8759342301943194E-2</v>
      </c>
      <c r="AQ44" s="96">
        <f>'St. Johns'!F53</f>
        <v>0.36936936936936937</v>
      </c>
      <c r="AR44" s="104">
        <f>'St. Johns'!G53</f>
        <v>0.2857142857142857</v>
      </c>
      <c r="AS44" s="58">
        <f>'St. Johns'!F58</f>
        <v>28.522908441739059</v>
      </c>
      <c r="AT44" s="13">
        <f>'St. Johns'!F59</f>
        <v>28.472036955366029</v>
      </c>
      <c r="AU44" s="54">
        <f>'St. Johns'!F60</f>
        <v>5.087148637302974E-2</v>
      </c>
    </row>
    <row r="45" spans="1:47" s="31" customFormat="1">
      <c r="A45" s="45" t="s">
        <v>30</v>
      </c>
      <c r="B45" s="51">
        <f>Marist!F9</f>
        <v>299</v>
      </c>
      <c r="C45" s="8">
        <f>Marist!F10</f>
        <v>313</v>
      </c>
      <c r="D45" s="8">
        <f>B45-C45</f>
        <v>-14</v>
      </c>
      <c r="E45" s="8">
        <f>Marist!F11</f>
        <v>612</v>
      </c>
      <c r="F45" s="10">
        <f>Marist!F12</f>
        <v>32.917431192660551</v>
      </c>
      <c r="G45" s="10">
        <f>Marist!F13</f>
        <v>34.458715596330272</v>
      </c>
      <c r="H45" s="10">
        <f>F45-G45</f>
        <v>-1.5412844036697209</v>
      </c>
      <c r="I45" s="52">
        <f>Marist!F14</f>
        <v>67.376146788990823</v>
      </c>
      <c r="J45" s="59">
        <f>Marist!J21</f>
        <v>0.46226415094339623</v>
      </c>
      <c r="K45" s="6">
        <f>Marist!J22</f>
        <v>0.82485875706214684</v>
      </c>
      <c r="L45" s="6">
        <f>Marist!J23</f>
        <v>0.8571428571428571</v>
      </c>
      <c r="M45" s="97">
        <f>Marist!J37</f>
        <v>0.51505016722408026</v>
      </c>
      <c r="N45" s="98">
        <f>Marist!J36</f>
        <v>0.19169329073482427</v>
      </c>
      <c r="O45" s="57">
        <f>Marist!F29</f>
        <v>0.97993311036789299</v>
      </c>
      <c r="P45" s="10">
        <f>Marist!F32</f>
        <v>0.58862876254180607</v>
      </c>
      <c r="Q45" s="59">
        <f>Marist!B11</f>
        <v>0.29692832764505117</v>
      </c>
      <c r="R45" s="6">
        <f>Marist!F35</f>
        <v>0.3105904436860068</v>
      </c>
      <c r="S45" s="6">
        <f>Marist!F37</f>
        <v>0.51706249999999998</v>
      </c>
      <c r="T45" s="10">
        <f>Marist!F30</f>
        <v>1.0830670926517572</v>
      </c>
      <c r="U45" s="10">
        <f>Marist!F33</f>
        <v>0.60063897763578278</v>
      </c>
      <c r="V45" s="6">
        <f>Marist!C11</f>
        <v>0.27433628318584069</v>
      </c>
      <c r="W45" s="6">
        <f>Marist!F36</f>
        <v>0.27876991150442476</v>
      </c>
      <c r="X45" s="60">
        <f>Marist!F38</f>
        <v>0.50267553191489367</v>
      </c>
      <c r="Y45" s="100">
        <f>Marist!F48</f>
        <v>0.15384615384615385</v>
      </c>
      <c r="Z45" s="98">
        <f>Marist!F49</f>
        <v>0.17891373801916932</v>
      </c>
      <c r="AA45" s="57">
        <f>Marist!F18</f>
        <v>29.096989966555181</v>
      </c>
      <c r="AB45" s="10">
        <f>Marist!F24</f>
        <v>28.410350877341124</v>
      </c>
      <c r="AC45" s="10">
        <f>Marist!F19</f>
        <v>29.712460063897762</v>
      </c>
      <c r="AD45" s="10">
        <f>Marist!F25</f>
        <v>29.848454652031407</v>
      </c>
      <c r="AE45" s="10">
        <f>Marist!F20</f>
        <v>-0.6154700973425804</v>
      </c>
      <c r="AF45" s="52">
        <f>Marist!F26</f>
        <v>-1.4381037746902834</v>
      </c>
      <c r="AG45" s="59">
        <f>Marist!B22</f>
        <v>0.5</v>
      </c>
      <c r="AH45" s="6">
        <f>Marist!C22</f>
        <v>0.3</v>
      </c>
      <c r="AI45" s="80">
        <f>Marist!F44</f>
        <v>0.12709030100334448</v>
      </c>
      <c r="AJ45" s="80">
        <f>Marist!G44</f>
        <v>9.5846645367412137E-2</v>
      </c>
      <c r="AK45" s="80">
        <f>Marist!F45</f>
        <v>0.21839080459770116</v>
      </c>
      <c r="AL45" s="80">
        <f>Marist!G45</f>
        <v>9.6774193548387094E-2</v>
      </c>
      <c r="AM45" s="80">
        <f>Marist!F41</f>
        <v>0.12969283276450511</v>
      </c>
      <c r="AN45" s="80">
        <f>Marist!F42</f>
        <v>8.8495575221238937E-2</v>
      </c>
      <c r="AO45" s="80">
        <f>Marist!F52</f>
        <v>5.3921568627450983E-2</v>
      </c>
      <c r="AP45" s="103">
        <f>Marist!G52</f>
        <v>6.8627450980392163E-2</v>
      </c>
      <c r="AQ45" s="83">
        <f>Marist!F53</f>
        <v>0.30351437699680511</v>
      </c>
      <c r="AR45" s="103">
        <f>Marist!G53</f>
        <v>0.2976588628762542</v>
      </c>
      <c r="AS45" s="57">
        <f>Marist!F58</f>
        <v>29.215805124589664</v>
      </c>
      <c r="AT45" s="10">
        <f>Marist!F59</f>
        <v>30.140493822010349</v>
      </c>
      <c r="AU45" s="52">
        <f>Marist!F60</f>
        <v>-0.92468869742068449</v>
      </c>
    </row>
    <row r="46" spans="1:47">
      <c r="A46" s="45" t="s">
        <v>11</v>
      </c>
      <c r="B46" s="51">
        <f>Dartmouth!F9</f>
        <v>306</v>
      </c>
      <c r="C46" s="8">
        <f>Dartmouth!F10</f>
        <v>337</v>
      </c>
      <c r="D46" s="8">
        <f>B46-C46</f>
        <v>-31</v>
      </c>
      <c r="E46" s="8">
        <f>Dartmouth!F11</f>
        <v>643</v>
      </c>
      <c r="F46" s="10">
        <f>Dartmouth!F12</f>
        <v>34</v>
      </c>
      <c r="G46" s="10">
        <f>Dartmouth!F13</f>
        <v>37.444444444444443</v>
      </c>
      <c r="H46" s="10">
        <f>F46-G46</f>
        <v>-3.4444444444444429</v>
      </c>
      <c r="I46" s="52">
        <f>Dartmouth!F14</f>
        <v>71.444444444444443</v>
      </c>
      <c r="J46" s="59">
        <f>Dartmouth!J21</f>
        <v>0.39631336405529954</v>
      </c>
      <c r="K46" s="6">
        <f>Dartmouth!J22</f>
        <v>0.83505154639175261</v>
      </c>
      <c r="L46" s="6">
        <f>Dartmouth!J23</f>
        <v>0.85057471264367812</v>
      </c>
      <c r="M46" s="97">
        <f>Dartmouth!J37</f>
        <v>0.51960784313725494</v>
      </c>
      <c r="N46" s="98">
        <f>Dartmouth!J36</f>
        <v>0.24629080118694363</v>
      </c>
      <c r="O46" s="57">
        <f>Dartmouth!F29</f>
        <v>0.9836601307189542</v>
      </c>
      <c r="P46" s="10">
        <f>Dartmouth!F32</f>
        <v>0.52614379084967322</v>
      </c>
      <c r="Q46" s="59">
        <f>Dartmouth!B11</f>
        <v>0.26578073089700999</v>
      </c>
      <c r="R46" s="6">
        <f>Dartmouth!F35</f>
        <v>0.27408637873754155</v>
      </c>
      <c r="S46" s="6">
        <f>Dartmouth!F37</f>
        <v>0.51242236024844723</v>
      </c>
      <c r="T46" s="10">
        <f>Dartmouth!F30</f>
        <v>1.0207715133531157</v>
      </c>
      <c r="U46" s="10">
        <f>Dartmouth!F33</f>
        <v>0.58753709198813053</v>
      </c>
      <c r="V46" s="6">
        <f>Dartmouth!C11</f>
        <v>0.30523255813953487</v>
      </c>
      <c r="W46" s="6">
        <f>Dartmouth!F36</f>
        <v>0.31686918604651165</v>
      </c>
      <c r="X46" s="60">
        <f>Dartmouth!F38</f>
        <v>0.55052020202020202</v>
      </c>
      <c r="Y46" s="100">
        <f>Dartmouth!F48</f>
        <v>0.14705882352941177</v>
      </c>
      <c r="Z46" s="98">
        <f>Dartmouth!F49</f>
        <v>0.19287833827893175</v>
      </c>
      <c r="AA46" s="57">
        <f>Dartmouth!F18</f>
        <v>26.143790849673206</v>
      </c>
      <c r="AB46" s="10">
        <f>Dartmouth!F24</f>
        <v>27.165871546490074</v>
      </c>
      <c r="AC46" s="10">
        <f>Dartmouth!F19</f>
        <v>31.15727002967359</v>
      </c>
      <c r="AD46" s="10">
        <f>Dartmouth!F25</f>
        <v>29.016522908103195</v>
      </c>
      <c r="AE46" s="10">
        <f>Dartmouth!F20</f>
        <v>-5.0134791800003846</v>
      </c>
      <c r="AF46" s="52">
        <f>Dartmouth!F26</f>
        <v>-1.8506513616131208</v>
      </c>
      <c r="AG46" s="59">
        <f>Dartmouth!B22</f>
        <v>0.25641025641025639</v>
      </c>
      <c r="AH46" s="6">
        <f>Dartmouth!C22</f>
        <v>0.40425531914893614</v>
      </c>
      <c r="AI46" s="80">
        <f>Dartmouth!F44</f>
        <v>0.12745098039215685</v>
      </c>
      <c r="AJ46" s="80">
        <f>Dartmouth!G44</f>
        <v>0.1394658753709199</v>
      </c>
      <c r="AK46" s="80">
        <f>Dartmouth!F45</f>
        <v>0.125</v>
      </c>
      <c r="AL46" s="80">
        <f>Dartmouth!G45</f>
        <v>0.18095238095238095</v>
      </c>
      <c r="AM46" s="80">
        <f>Dartmouth!F41</f>
        <v>0.12956810631229235</v>
      </c>
      <c r="AN46" s="80">
        <f>Dartmouth!F42</f>
        <v>0.13662790697674418</v>
      </c>
      <c r="AO46" s="80">
        <f>Dartmouth!F52</f>
        <v>7.4650077760497674E-2</v>
      </c>
      <c r="AP46" s="103">
        <f>Dartmouth!G52</f>
        <v>6.0653188180404355E-2</v>
      </c>
      <c r="AQ46" s="83">
        <f>Dartmouth!F53</f>
        <v>0.27596439169139464</v>
      </c>
      <c r="AR46" s="103">
        <f>Dartmouth!G53</f>
        <v>0.26470588235294118</v>
      </c>
      <c r="AS46" s="57">
        <f>Dartmouth!F58</f>
        <v>31.514841584411798</v>
      </c>
      <c r="AT46" s="10">
        <f>Dartmouth!F59</f>
        <v>28.321993212593753</v>
      </c>
      <c r="AU46" s="52">
        <f>Dartmouth!F60</f>
        <v>3.1928483718180445</v>
      </c>
    </row>
    <row r="47" spans="1:47">
      <c r="A47" s="45" t="s">
        <v>24</v>
      </c>
      <c r="B47" s="51">
        <f>Jacksonville!F9</f>
        <v>355</v>
      </c>
      <c r="C47" s="8">
        <f>Jacksonville!F10</f>
        <v>377</v>
      </c>
      <c r="D47" s="8">
        <f>B47-C47</f>
        <v>-22</v>
      </c>
      <c r="E47" s="8">
        <f>Jacksonville!F11</f>
        <v>732</v>
      </c>
      <c r="F47" s="10">
        <f>Jacksonville!F12</f>
        <v>32.199546485260768</v>
      </c>
      <c r="G47" s="10">
        <f>Jacksonville!F13</f>
        <v>34.195011337868479</v>
      </c>
      <c r="H47" s="10">
        <f>F47-G47</f>
        <v>-1.9954648526077108</v>
      </c>
      <c r="I47" s="52">
        <f>Jacksonville!F14</f>
        <v>66.394557823129247</v>
      </c>
      <c r="J47" s="59">
        <f>Jacksonville!J21</f>
        <v>0.4263565891472868</v>
      </c>
      <c r="K47" s="6">
        <f>Jacksonville!J22</f>
        <v>0.89090909090909087</v>
      </c>
      <c r="L47" s="6">
        <f>Jacksonville!J23</f>
        <v>0.87804878048780488</v>
      </c>
      <c r="M47" s="97">
        <f>Jacksonville!J37</f>
        <v>0.51549295774647885</v>
      </c>
      <c r="N47" s="98">
        <f>Jacksonville!J36</f>
        <v>0.19363395225464192</v>
      </c>
      <c r="O47" s="57">
        <f>Jacksonville!F29</f>
        <v>0.93521126760563378</v>
      </c>
      <c r="P47" s="10">
        <f>Jacksonville!F32</f>
        <v>0.61408450704225348</v>
      </c>
      <c r="Q47" s="59">
        <f>Jacksonville!B11</f>
        <v>0.33734939759036142</v>
      </c>
      <c r="R47" s="6">
        <f>Jacksonville!F35</f>
        <v>0.34489457831325299</v>
      </c>
      <c r="S47" s="6">
        <f>Jacksonville!F37</f>
        <v>0.52525229357798164</v>
      </c>
      <c r="T47" s="10">
        <f>Jacksonville!F30</f>
        <v>1.1114058355437666</v>
      </c>
      <c r="U47" s="10">
        <f>Jacksonville!F33</f>
        <v>0.70026525198938994</v>
      </c>
      <c r="V47" s="6">
        <f>Jacksonville!C11</f>
        <v>0.26968973747016706</v>
      </c>
      <c r="W47" s="6">
        <f>Jacksonville!F36</f>
        <v>0.27367541766109788</v>
      </c>
      <c r="X47" s="60">
        <f>Jacksonville!F38</f>
        <v>0.43435606060606063</v>
      </c>
      <c r="Y47" s="100">
        <f>Jacksonville!F48</f>
        <v>0.18309859154929578</v>
      </c>
      <c r="Z47" s="98">
        <f>Jacksonville!F49</f>
        <v>0.15915119363395225</v>
      </c>
      <c r="AA47" s="57">
        <f>Jacksonville!F18</f>
        <v>31.549295774647888</v>
      </c>
      <c r="AB47" s="10">
        <f>Jacksonville!F24</f>
        <v>29.043334363946833</v>
      </c>
      <c r="AC47" s="10">
        <f>Jacksonville!F19</f>
        <v>29.973474801061005</v>
      </c>
      <c r="AD47" s="10">
        <f>Jacksonville!F25</f>
        <v>31.584319670199509</v>
      </c>
      <c r="AE47" s="10">
        <f>Jacksonville!F20</f>
        <v>1.5758209735868824</v>
      </c>
      <c r="AF47" s="52">
        <f>Jacksonville!F26</f>
        <v>-2.5409853062526757</v>
      </c>
      <c r="AG47" s="59">
        <f>Jacksonville!B22</f>
        <v>0.40540540540540543</v>
      </c>
      <c r="AH47" s="6">
        <f>Jacksonville!C22</f>
        <v>0.25</v>
      </c>
      <c r="AI47" s="80">
        <f>Jacksonville!F44</f>
        <v>0.10422535211267606</v>
      </c>
      <c r="AJ47" s="80">
        <f>Jacksonville!G44</f>
        <v>0.10610079575596817</v>
      </c>
      <c r="AK47" s="80">
        <f>Jacksonville!F45</f>
        <v>0.13392857142857142</v>
      </c>
      <c r="AL47" s="80">
        <f>Jacksonville!G45</f>
        <v>8.8495575221238937E-2</v>
      </c>
      <c r="AM47" s="80">
        <f>Jacksonville!F41</f>
        <v>0.11144578313253012</v>
      </c>
      <c r="AN47" s="80">
        <f>Jacksonville!F42</f>
        <v>9.5465393794749401E-2</v>
      </c>
      <c r="AO47" s="80">
        <f>Jacksonville!F52</f>
        <v>5.8743169398907107E-2</v>
      </c>
      <c r="AP47" s="103">
        <f>Jacksonville!G52</f>
        <v>5.1912568306010931E-2</v>
      </c>
      <c r="AQ47" s="83">
        <f>Jacksonville!F53</f>
        <v>0.40053050397877982</v>
      </c>
      <c r="AR47" s="103">
        <f>Jacksonville!G53</f>
        <v>0.29859154929577464</v>
      </c>
      <c r="AS47" s="57">
        <f>Jacksonville!F58</f>
        <v>27.852659247314275</v>
      </c>
      <c r="AT47" s="10">
        <f>Jacksonville!F59</f>
        <v>31.968487664181051</v>
      </c>
      <c r="AU47" s="52">
        <f>Jacksonville!F60</f>
        <v>-4.1158284168667763</v>
      </c>
    </row>
    <row r="48" spans="1:47">
      <c r="A48" s="45" t="s">
        <v>3</v>
      </c>
      <c r="B48" s="51">
        <f>Bellarmine!F9</f>
        <v>307</v>
      </c>
      <c r="C48" s="8">
        <f>Bellarmine!F10</f>
        <v>316</v>
      </c>
      <c r="D48" s="8">
        <f>B48-C48</f>
        <v>-9</v>
      </c>
      <c r="E48" s="8">
        <f>Bellarmine!F11</f>
        <v>623</v>
      </c>
      <c r="F48" s="10">
        <f>Bellarmine!F12</f>
        <v>34.111111111111114</v>
      </c>
      <c r="G48" s="10">
        <f>Bellarmine!F13</f>
        <v>35.111111111111114</v>
      </c>
      <c r="H48" s="10">
        <f>F48-G48</f>
        <v>-1</v>
      </c>
      <c r="I48" s="52">
        <f>Bellarmine!F14</f>
        <v>69.222222222222229</v>
      </c>
      <c r="J48" s="59">
        <f>Bellarmine!J21</f>
        <v>0.50251256281407031</v>
      </c>
      <c r="K48" s="6">
        <f>Bellarmine!J22</f>
        <v>0.8033707865168539</v>
      </c>
      <c r="L48" s="6">
        <f>Bellarmine!J23</f>
        <v>0.84065934065934067</v>
      </c>
      <c r="M48" s="97">
        <f>Bellarmine!J37</f>
        <v>0.44951140065146578</v>
      </c>
      <c r="N48" s="98">
        <f>Bellarmine!J36</f>
        <v>0.19620253164556961</v>
      </c>
      <c r="O48" s="57">
        <f>Bellarmine!F29</f>
        <v>0.90553745928338758</v>
      </c>
      <c r="P48" s="10">
        <f>Bellarmine!F32</f>
        <v>0.55374592833876224</v>
      </c>
      <c r="Q48" s="59">
        <f>Bellarmine!B11</f>
        <v>0.2805755395683453</v>
      </c>
      <c r="R48" s="6">
        <f>Bellarmine!F35</f>
        <v>0.29315467625899283</v>
      </c>
      <c r="S48" s="6">
        <f>Bellarmine!F37</f>
        <v>0.4793941176470588</v>
      </c>
      <c r="T48" s="10">
        <f>Bellarmine!F30</f>
        <v>1.0063291139240507</v>
      </c>
      <c r="U48" s="10">
        <f>Bellarmine!F33</f>
        <v>0.57594936708860756</v>
      </c>
      <c r="V48" s="6">
        <f>Bellarmine!C11</f>
        <v>0.28301886792452829</v>
      </c>
      <c r="W48" s="6">
        <f>Bellarmine!F36</f>
        <v>0.28669496855345911</v>
      </c>
      <c r="X48" s="60">
        <f>Bellarmine!F38</f>
        <v>0.50092857142857139</v>
      </c>
      <c r="Y48" s="100">
        <f>Bellarmine!F48</f>
        <v>0.12703583061889251</v>
      </c>
      <c r="Z48" s="98">
        <f>Bellarmine!F49</f>
        <v>0.18037974683544303</v>
      </c>
      <c r="AA48" s="57">
        <f>Bellarmine!F18</f>
        <v>25.407166123778502</v>
      </c>
      <c r="AB48" s="10">
        <f>Bellarmine!F24</f>
        <v>25.513106686821821</v>
      </c>
      <c r="AC48" s="10">
        <f>Bellarmine!F19</f>
        <v>28.481012658227851</v>
      </c>
      <c r="AD48" s="10">
        <f>Bellarmine!F25</f>
        <v>28.639841248813489</v>
      </c>
      <c r="AE48" s="10">
        <f>Bellarmine!F20</f>
        <v>-3.0738465344493484</v>
      </c>
      <c r="AF48" s="52">
        <f>Bellarmine!F26</f>
        <v>-3.1267345619916682</v>
      </c>
      <c r="AG48" s="59">
        <f>Bellarmine!B22</f>
        <v>0.36666666666666664</v>
      </c>
      <c r="AH48" s="6">
        <f>Bellarmine!C22</f>
        <v>0.22580645161290322</v>
      </c>
      <c r="AI48" s="80">
        <f>Bellarmine!F44</f>
        <v>9.7719869706840393E-2</v>
      </c>
      <c r="AJ48" s="80">
        <f>Bellarmine!G44</f>
        <v>9.8101265822784806E-2</v>
      </c>
      <c r="AK48" s="80">
        <f>Bellarmine!F45</f>
        <v>0.14102564102564102</v>
      </c>
      <c r="AL48" s="80">
        <f>Bellarmine!G45</f>
        <v>7.7777777777777779E-2</v>
      </c>
      <c r="AM48" s="80">
        <f>Bellarmine!F41</f>
        <v>0.1079136690647482</v>
      </c>
      <c r="AN48" s="80">
        <f>Bellarmine!F42</f>
        <v>9.7484276729559755E-2</v>
      </c>
      <c r="AO48" s="80">
        <f>Bellarmine!F52</f>
        <v>5.1364365971107544E-2</v>
      </c>
      <c r="AP48" s="103">
        <f>Bellarmine!G52</f>
        <v>5.2969502407704656E-2</v>
      </c>
      <c r="AQ48" s="83">
        <f>Bellarmine!F53</f>
        <v>0.29113924050632911</v>
      </c>
      <c r="AR48" s="103">
        <f>Bellarmine!G53</f>
        <v>0.29967426710097722</v>
      </c>
      <c r="AS48" s="57">
        <f>Bellarmine!F58</f>
        <v>29.186762204473283</v>
      </c>
      <c r="AT48" s="10">
        <f>Bellarmine!F59</f>
        <v>29.307027967039453</v>
      </c>
      <c r="AU48" s="52">
        <f>Bellarmine!F60</f>
        <v>-0.12026576256617005</v>
      </c>
    </row>
    <row r="49" spans="1:47">
      <c r="A49" s="45" t="s">
        <v>26</v>
      </c>
      <c r="B49" s="51">
        <f>Lafayette!F9</f>
        <v>343</v>
      </c>
      <c r="C49" s="8">
        <f>Lafayette!F10</f>
        <v>375</v>
      </c>
      <c r="D49" s="8">
        <f>B49-C49</f>
        <v>-32</v>
      </c>
      <c r="E49" s="8">
        <f>Lafayette!F11</f>
        <v>718</v>
      </c>
      <c r="F49" s="10">
        <f>Lafayette!F12</f>
        <v>31.099357763505857</v>
      </c>
      <c r="G49" s="10">
        <f>Lafayette!F13</f>
        <v>34.000755572346051</v>
      </c>
      <c r="H49" s="10">
        <f>F49-G49</f>
        <v>-2.9013978088401942</v>
      </c>
      <c r="I49" s="52">
        <f>Lafayette!F14</f>
        <v>65.100113335851901</v>
      </c>
      <c r="J49" s="59">
        <f>Lafayette!J21</f>
        <v>0.44155844155844154</v>
      </c>
      <c r="K49" s="6">
        <f>Lafayette!J22</f>
        <v>0.77073170731707319</v>
      </c>
      <c r="L49" s="6">
        <f>Lafayette!J23</f>
        <v>0.81909547738693467</v>
      </c>
      <c r="M49" s="97">
        <f>Lafayette!J37</f>
        <v>0.54518950437317781</v>
      </c>
      <c r="N49" s="98">
        <f>Lafayette!J36</f>
        <v>0.216</v>
      </c>
      <c r="O49" s="57">
        <f>Lafayette!F29</f>
        <v>0.92419825072886297</v>
      </c>
      <c r="P49" s="10">
        <f>Lafayette!F32</f>
        <v>0.5568513119533528</v>
      </c>
      <c r="Q49" s="59">
        <f>Lafayette!B11</f>
        <v>0.28706624605678233</v>
      </c>
      <c r="R49" s="6">
        <f>Lafayette!F35</f>
        <v>0.29233438485804419</v>
      </c>
      <c r="S49" s="6">
        <f>Lafayette!F37</f>
        <v>0.48518324607329844</v>
      </c>
      <c r="T49" s="10">
        <f>Lafayette!F30</f>
        <v>0.97866666666666668</v>
      </c>
      <c r="U49" s="10">
        <f>Lafayette!F33</f>
        <v>0.58133333333333337</v>
      </c>
      <c r="V49" s="6">
        <f>Lafayette!C11</f>
        <v>0.28065395095367845</v>
      </c>
      <c r="W49" s="6">
        <f>Lafayette!F36</f>
        <v>0.28838964577656673</v>
      </c>
      <c r="X49" s="60">
        <f>Lafayette!F38</f>
        <v>0.48549999999999999</v>
      </c>
      <c r="Y49" s="100">
        <f>Lafayette!F48</f>
        <v>0.13994169096209913</v>
      </c>
      <c r="Z49" s="98">
        <f>Lafayette!F49</f>
        <v>0.17333333333333334</v>
      </c>
      <c r="AA49" s="57">
        <f>Lafayette!F18</f>
        <v>26.530612244897959</v>
      </c>
      <c r="AB49" s="10">
        <f>Lafayette!F24</f>
        <v>24.933960750871474</v>
      </c>
      <c r="AC49" s="10">
        <f>Lafayette!F19</f>
        <v>27.466666666666669</v>
      </c>
      <c r="AD49" s="10">
        <f>Lafayette!F25</f>
        <v>28.802116524503695</v>
      </c>
      <c r="AE49" s="10">
        <f>Lafayette!F20</f>
        <v>-0.93605442176870923</v>
      </c>
      <c r="AF49" s="52">
        <f>Lafayette!F26</f>
        <v>-3.8681557736322212</v>
      </c>
      <c r="AG49" s="59">
        <f>Lafayette!B22</f>
        <v>0.27777777777777779</v>
      </c>
      <c r="AH49" s="6">
        <f>Lafayette!C22</f>
        <v>0.48571428571428571</v>
      </c>
      <c r="AI49" s="80">
        <f>Lafayette!F44</f>
        <v>0.10495626822157435</v>
      </c>
      <c r="AJ49" s="80">
        <f>Lafayette!G44</f>
        <v>9.3333333333333338E-2</v>
      </c>
      <c r="AK49" s="80">
        <f>Lafayette!F45</f>
        <v>0.10989010989010989</v>
      </c>
      <c r="AL49" s="80">
        <f>Lafayette!G45</f>
        <v>0.1650485436893204</v>
      </c>
      <c r="AM49" s="80">
        <f>Lafayette!F41</f>
        <v>0.11356466876971609</v>
      </c>
      <c r="AN49" s="80">
        <f>Lafayette!F42</f>
        <v>9.5367847411444148E-2</v>
      </c>
      <c r="AO49" s="80">
        <f>Lafayette!F52</f>
        <v>5.4317548746518104E-2</v>
      </c>
      <c r="AP49" s="103">
        <f>Lafayette!G52</f>
        <v>5.2924791086350974E-2</v>
      </c>
      <c r="AQ49" s="83">
        <f>Lafayette!F53</f>
        <v>0.30666666666666664</v>
      </c>
      <c r="AR49" s="103">
        <f>Lafayette!G53</f>
        <v>0.29154518950437319</v>
      </c>
      <c r="AS49" s="57">
        <f>Lafayette!F58</f>
        <v>27.988695235137701</v>
      </c>
      <c r="AT49" s="10">
        <f>Lafayette!F59</f>
        <v>31.313736838620628</v>
      </c>
      <c r="AU49" s="52">
        <f>Lafayette!F60</f>
        <v>-3.3250416034829264</v>
      </c>
    </row>
    <row r="50" spans="1:47">
      <c r="A50" s="45" t="s">
        <v>21</v>
      </c>
      <c r="B50" s="51">
        <f>Hobart!F9</f>
        <v>335</v>
      </c>
      <c r="C50" s="8">
        <f>Hobart!F10</f>
        <v>326</v>
      </c>
      <c r="D50" s="8">
        <f>B50-C50</f>
        <v>9</v>
      </c>
      <c r="E50" s="8">
        <f>Hobart!F11</f>
        <v>661</v>
      </c>
      <c r="F50" s="10">
        <f>Hobart!F12</f>
        <v>36.982520699172035</v>
      </c>
      <c r="G50" s="10">
        <f>Hobart!F13</f>
        <v>35.988960441582336</v>
      </c>
      <c r="H50" s="10">
        <f>F50-G50</f>
        <v>0.99356025758969935</v>
      </c>
      <c r="I50" s="52">
        <f>Hobart!F14</f>
        <v>72.971481140754364</v>
      </c>
      <c r="J50" s="59">
        <f>Hobart!J21</f>
        <v>0.54732510288065839</v>
      </c>
      <c r="K50" s="6">
        <f>Hobart!J22</f>
        <v>0.83615819209039544</v>
      </c>
      <c r="L50" s="6">
        <f>Hobart!J23</f>
        <v>0.86631016042780751</v>
      </c>
      <c r="M50" s="97">
        <f>Hobart!J37</f>
        <v>0.4835820895522388</v>
      </c>
      <c r="N50" s="98">
        <f>Hobart!J36</f>
        <v>0.20552147239263804</v>
      </c>
      <c r="O50" s="57">
        <f>Hobart!F29</f>
        <v>0.9850746268656716</v>
      </c>
      <c r="P50" s="10">
        <f>Hobart!F32</f>
        <v>0.61194029850746268</v>
      </c>
      <c r="Q50" s="59">
        <f>Hobart!B11</f>
        <v>0.29090909090909089</v>
      </c>
      <c r="R50" s="6">
        <f>Hobart!F35</f>
        <v>0.3045272727272727</v>
      </c>
      <c r="S50" s="6">
        <f>Hobart!F37</f>
        <v>0.49021463414634148</v>
      </c>
      <c r="T50" s="10">
        <f>Hobart!F30</f>
        <v>1.1993865030674846</v>
      </c>
      <c r="U50" s="10">
        <f>Hobart!F33</f>
        <v>0.75153374233128833</v>
      </c>
      <c r="V50" s="6">
        <f>Hobart!C11</f>
        <v>0.29923273657289001</v>
      </c>
      <c r="W50" s="6">
        <f>Hobart!F36</f>
        <v>0.30861636828644501</v>
      </c>
      <c r="X50" s="60">
        <f>Hobart!F38</f>
        <v>0.49252653061224488</v>
      </c>
      <c r="Y50" s="100">
        <f>Hobart!F48</f>
        <v>0.16417910447761194</v>
      </c>
      <c r="Z50" s="98">
        <f>Hobart!F49</f>
        <v>0.21165644171779141</v>
      </c>
      <c r="AA50" s="57">
        <f>Hobart!F18</f>
        <v>28.656716417910449</v>
      </c>
      <c r="AB50" s="10">
        <f>Hobart!F24</f>
        <v>29.087453754049509</v>
      </c>
      <c r="AC50" s="10">
        <f>Hobart!F19</f>
        <v>35.889570552147241</v>
      </c>
      <c r="AD50" s="10">
        <f>Hobart!F25</f>
        <v>33.20103185335811</v>
      </c>
      <c r="AE50" s="10">
        <f>Hobart!F20</f>
        <v>-7.232854134236792</v>
      </c>
      <c r="AF50" s="52">
        <f>Hobart!F26</f>
        <v>-4.1135780993086009</v>
      </c>
      <c r="AG50" s="59">
        <f>Hobart!B22</f>
        <v>0.33333333333333331</v>
      </c>
      <c r="AH50" s="6">
        <f>Hobart!C22</f>
        <v>0.37777777777777777</v>
      </c>
      <c r="AI50" s="80">
        <f>Hobart!F44</f>
        <v>0.10746268656716418</v>
      </c>
      <c r="AJ50" s="80">
        <f>Hobart!G44</f>
        <v>0.13803680981595093</v>
      </c>
      <c r="AK50" s="80">
        <f>Hobart!F45</f>
        <v>0.125</v>
      </c>
      <c r="AL50" s="80">
        <f>Hobart!G45</f>
        <v>0.14529914529914531</v>
      </c>
      <c r="AM50" s="80">
        <f>Hobart!F41</f>
        <v>0.10909090909090909</v>
      </c>
      <c r="AN50" s="80">
        <f>Hobart!F42</f>
        <v>0.11508951406649616</v>
      </c>
      <c r="AO50" s="80">
        <f>Hobart!F52</f>
        <v>7.1104387291981846E-2</v>
      </c>
      <c r="AP50" s="103">
        <f>Hobart!G52</f>
        <v>5.5975794251134643E-2</v>
      </c>
      <c r="AQ50" s="83">
        <f>Hobart!F53</f>
        <v>0.39263803680981596</v>
      </c>
      <c r="AR50" s="103">
        <f>Hobart!G53</f>
        <v>0.32537313432835818</v>
      </c>
      <c r="AS50" s="57">
        <f>Hobart!F58</f>
        <v>31.726179688604027</v>
      </c>
      <c r="AT50" s="10">
        <f>Hobart!F59</f>
        <v>28.993431352887317</v>
      </c>
      <c r="AU50" s="52">
        <f>Hobart!F60</f>
        <v>2.7327483357167104</v>
      </c>
    </row>
    <row r="51" spans="1:47">
      <c r="A51" s="45" t="s">
        <v>1</v>
      </c>
      <c r="B51" s="51">
        <f>Albany!F9</f>
        <v>329</v>
      </c>
      <c r="C51" s="8">
        <f>Albany!F10</f>
        <v>390</v>
      </c>
      <c r="D51" s="8">
        <f>B51-C51</f>
        <v>-61</v>
      </c>
      <c r="E51" s="8">
        <f>Albany!F11</f>
        <v>719</v>
      </c>
      <c r="F51" s="10">
        <f>Albany!F12</f>
        <v>32.831600831600831</v>
      </c>
      <c r="G51" s="10">
        <f>Albany!F13</f>
        <v>38.918918918918919</v>
      </c>
      <c r="H51" s="10">
        <f>F51-G51</f>
        <v>-6.0873180873180885</v>
      </c>
      <c r="I51" s="52">
        <f>Albany!F14</f>
        <v>71.750519750519743</v>
      </c>
      <c r="J51" s="59">
        <f>Albany!J21</f>
        <v>0.40926640926640928</v>
      </c>
      <c r="K51" s="6">
        <f>Albany!J22</f>
        <v>0.82887700534759357</v>
      </c>
      <c r="L51" s="6">
        <f>Albany!J23</f>
        <v>0.82439024390243898</v>
      </c>
      <c r="M51" s="97">
        <f>Albany!J37</f>
        <v>0.55015197568389063</v>
      </c>
      <c r="N51" s="98">
        <f>Albany!J36</f>
        <v>0.16923076923076924</v>
      </c>
      <c r="O51" s="57">
        <f>Albany!F29</f>
        <v>1.0334346504559271</v>
      </c>
      <c r="P51" s="10">
        <f>Albany!F32</f>
        <v>0.62006079027355621</v>
      </c>
      <c r="Q51" s="59">
        <f>Albany!B11</f>
        <v>0.25882352941176473</v>
      </c>
      <c r="R51" s="6">
        <f>Albany!F35</f>
        <v>0.27009117647058822</v>
      </c>
      <c r="S51" s="6">
        <f>Albany!F37</f>
        <v>0.45015196078431374</v>
      </c>
      <c r="T51" s="10">
        <f>Albany!F30</f>
        <v>0.90256410256410258</v>
      </c>
      <c r="U51" s="10">
        <f>Albany!F33</f>
        <v>0.57435897435897432</v>
      </c>
      <c r="V51" s="6">
        <f>Albany!C11</f>
        <v>0.38636363636363635</v>
      </c>
      <c r="W51" s="6">
        <f>Albany!F36</f>
        <v>0.39629829545454542</v>
      </c>
      <c r="X51" s="60">
        <f>Albany!F38</f>
        <v>0.62275446428571424</v>
      </c>
      <c r="Y51" s="100">
        <f>Albany!F48</f>
        <v>0.19452887537993921</v>
      </c>
      <c r="Z51" s="98">
        <f>Albany!F49</f>
        <v>0.2</v>
      </c>
      <c r="AA51" s="57">
        <f>Albany!F18</f>
        <v>26.747720364741639</v>
      </c>
      <c r="AB51" s="10">
        <f>Albany!F24</f>
        <v>28.143784252288807</v>
      </c>
      <c r="AC51" s="10">
        <f>Albany!F19</f>
        <v>34.871794871794869</v>
      </c>
      <c r="AD51" s="10">
        <f>Albany!F25</f>
        <v>32.264079648241349</v>
      </c>
      <c r="AE51" s="10">
        <f>Albany!F20</f>
        <v>-8.1240745070532299</v>
      </c>
      <c r="AF51" s="52">
        <f>Albany!F26</f>
        <v>-4.1202953959525423</v>
      </c>
      <c r="AG51" s="59">
        <f>Albany!B22</f>
        <v>0.30952380952380953</v>
      </c>
      <c r="AH51" s="6">
        <f>Albany!C22</f>
        <v>0.26829268292682928</v>
      </c>
      <c r="AI51" s="80">
        <f>Albany!F44</f>
        <v>0.1276595744680851</v>
      </c>
      <c r="AJ51" s="80">
        <f>Albany!G44</f>
        <v>0.10512820512820513</v>
      </c>
      <c r="AK51" s="80">
        <f>Albany!F45</f>
        <v>0.14772727272727273</v>
      </c>
      <c r="AL51" s="80">
        <f>Albany!G45</f>
        <v>8.0882352941176475E-2</v>
      </c>
      <c r="AM51" s="80">
        <f>Albany!F41</f>
        <v>0.12352941176470589</v>
      </c>
      <c r="AN51" s="80">
        <f>Albany!F42</f>
        <v>0.11647727272727272</v>
      </c>
      <c r="AO51" s="80">
        <f>Albany!F52</f>
        <v>6.1196105702364396E-2</v>
      </c>
      <c r="AP51" s="103">
        <f>Albany!G52</f>
        <v>5.9805285118219746E-2</v>
      </c>
      <c r="AQ51" s="83">
        <f>Albany!F53</f>
        <v>0.22564102564102564</v>
      </c>
      <c r="AR51" s="103">
        <f>Albany!G53</f>
        <v>0.35258358662613981</v>
      </c>
      <c r="AS51" s="57">
        <f>Albany!F58</f>
        <v>31.721675599342895</v>
      </c>
      <c r="AT51" s="10">
        <f>Albany!F59</f>
        <v>27.969401804599251</v>
      </c>
      <c r="AU51" s="52">
        <f>Albany!F60</f>
        <v>3.752273794743644</v>
      </c>
    </row>
    <row r="52" spans="1:47">
      <c r="A52" s="45" t="s">
        <v>33</v>
      </c>
      <c r="B52" s="51">
        <f>'Mount St. Marys'!F9</f>
        <v>264</v>
      </c>
      <c r="C52" s="8">
        <f>'Mount St. Marys'!F10</f>
        <v>282</v>
      </c>
      <c r="D52" s="8">
        <f>B52-C52</f>
        <v>-18</v>
      </c>
      <c r="E52" s="8">
        <f>'Mount St. Marys'!F11</f>
        <v>546</v>
      </c>
      <c r="F52" s="10">
        <f>'Mount St. Marys'!F12</f>
        <v>29.333333333333332</v>
      </c>
      <c r="G52" s="10">
        <f>'Mount St. Marys'!F13</f>
        <v>31.333333333333332</v>
      </c>
      <c r="H52" s="10">
        <f>F52-G52</f>
        <v>-2</v>
      </c>
      <c r="I52" s="52">
        <f>'Mount St. Marys'!F14</f>
        <v>60.666666666666664</v>
      </c>
      <c r="J52" s="59">
        <f>'Mount St. Marys'!J21</f>
        <v>0.49302325581395351</v>
      </c>
      <c r="K52" s="6">
        <f>'Mount St. Marys'!J22</f>
        <v>0.73599999999999999</v>
      </c>
      <c r="L52" s="6">
        <f>'Mount St. Marys'!J23</f>
        <v>0.76428571428571423</v>
      </c>
      <c r="M52" s="97">
        <f>'Mount St. Marys'!J37</f>
        <v>0.4621212121212121</v>
      </c>
      <c r="N52" s="98">
        <f>'Mount St. Marys'!J36</f>
        <v>0.15957446808510639</v>
      </c>
      <c r="O52" s="57">
        <f>'Mount St. Marys'!F29</f>
        <v>1.0303030303030303</v>
      </c>
      <c r="P52" s="10">
        <f>'Mount St. Marys'!F32</f>
        <v>0.63257575757575757</v>
      </c>
      <c r="Q52" s="59">
        <f>'Mount St. Marys'!B11</f>
        <v>0.31617647058823528</v>
      </c>
      <c r="R52" s="6">
        <f>'Mount St. Marys'!F35</f>
        <v>0.32352573529411766</v>
      </c>
      <c r="S52" s="6">
        <f>'Mount St. Marys'!F37</f>
        <v>0.52694011976047905</v>
      </c>
      <c r="T52" s="10">
        <f>'Mount St. Marys'!F30</f>
        <v>1.1099290780141844</v>
      </c>
      <c r="U52" s="10">
        <f>'Mount St. Marys'!F33</f>
        <v>0.65248226950354615</v>
      </c>
      <c r="V52" s="6">
        <f>'Mount St. Marys'!C11</f>
        <v>0.30670926517571884</v>
      </c>
      <c r="W52" s="6">
        <f>'Mount St. Marys'!F36</f>
        <v>0.31257827476038341</v>
      </c>
      <c r="X52" s="60">
        <f>'Mount St. Marys'!F38</f>
        <v>0.53172282608695653</v>
      </c>
      <c r="Y52" s="100">
        <f>'Mount St. Marys'!F48</f>
        <v>0.17045454545454544</v>
      </c>
      <c r="Z52" s="98">
        <f>'Mount St. Marys'!F49</f>
        <v>0.19858156028368795</v>
      </c>
      <c r="AA52" s="57">
        <f>'Mount St. Marys'!F18</f>
        <v>32.575757575757578</v>
      </c>
      <c r="AB52" s="10">
        <f>'Mount St. Marys'!F24</f>
        <v>30.74956201289266</v>
      </c>
      <c r="AC52" s="10">
        <f>'Mount St. Marys'!F19</f>
        <v>34.042553191489361</v>
      </c>
      <c r="AD52" s="10">
        <f>'Mount St. Marys'!F25</f>
        <v>35.068729690865723</v>
      </c>
      <c r="AE52" s="10">
        <f>'Mount St. Marys'!F20</f>
        <v>-1.4667956157317832</v>
      </c>
      <c r="AF52" s="52">
        <f>'Mount St. Marys'!F26</f>
        <v>-4.3191676779730628</v>
      </c>
      <c r="AG52" s="59">
        <f>'Mount St. Marys'!B22</f>
        <v>0.29166666666666669</v>
      </c>
      <c r="AH52" s="6">
        <f>'Mount St. Marys'!C22</f>
        <v>0.47826086956521741</v>
      </c>
      <c r="AI52" s="80">
        <f>'Mount St. Marys'!F44</f>
        <v>9.0909090909090912E-2</v>
      </c>
      <c r="AJ52" s="80">
        <f>'Mount St. Marys'!G44</f>
        <v>8.1560283687943269E-2</v>
      </c>
      <c r="AK52" s="80">
        <f>'Mount St. Marys'!F45</f>
        <v>8.1395348837209308E-2</v>
      </c>
      <c r="AL52" s="80">
        <f>'Mount St. Marys'!G45</f>
        <v>0.11458333333333333</v>
      </c>
      <c r="AM52" s="80">
        <f>'Mount St. Marys'!F41</f>
        <v>8.8235294117647065E-2</v>
      </c>
      <c r="AN52" s="80">
        <f>'Mount St. Marys'!F42</f>
        <v>7.3482428115015971E-2</v>
      </c>
      <c r="AO52" s="80">
        <f>'Mount St. Marys'!F52</f>
        <v>4.9450549450549448E-2</v>
      </c>
      <c r="AP52" s="103">
        <f>'Mount St. Marys'!G52</f>
        <v>4.7619047619047616E-2</v>
      </c>
      <c r="AQ52" s="83">
        <f>'Mount St. Marys'!F53</f>
        <v>0.31205673758865249</v>
      </c>
      <c r="AR52" s="103">
        <f>'Mount St. Marys'!G53</f>
        <v>0.30681818181818182</v>
      </c>
      <c r="AS52" s="57">
        <f>'Mount St. Marys'!F58</f>
        <v>28.490704574682191</v>
      </c>
      <c r="AT52" s="10">
        <f>'Mount St. Marys'!F59</f>
        <v>31.177011763471164</v>
      </c>
      <c r="AU52" s="52">
        <f>'Mount St. Marys'!F60</f>
        <v>-2.6863071887889731</v>
      </c>
    </row>
    <row r="53" spans="1:47">
      <c r="A53" s="45" t="s">
        <v>46</v>
      </c>
      <c r="B53" s="51">
        <f>'Sacred Heart'!F9</f>
        <v>366</v>
      </c>
      <c r="C53" s="8">
        <f>'Sacred Heart'!F10</f>
        <v>365</v>
      </c>
      <c r="D53" s="8">
        <f>B53-C53</f>
        <v>1</v>
      </c>
      <c r="E53" s="8">
        <f>'Sacred Heart'!F11</f>
        <v>731</v>
      </c>
      <c r="F53" s="10">
        <f>'Sacred Heart'!F12</f>
        <v>36.6</v>
      </c>
      <c r="G53" s="10">
        <f>'Sacred Heart'!F13</f>
        <v>36.5</v>
      </c>
      <c r="H53" s="10">
        <f>F53-G53</f>
        <v>0.10000000000000142</v>
      </c>
      <c r="I53" s="52">
        <f>'Sacred Heart'!F14</f>
        <v>73.099999999999994</v>
      </c>
      <c r="J53" s="59">
        <f>'Sacred Heart'!J21</f>
        <v>0.51012145748987858</v>
      </c>
      <c r="K53" s="6">
        <f>'Sacred Heart'!J22</f>
        <v>0.81862745098039214</v>
      </c>
      <c r="L53" s="6">
        <f>'Sacred Heart'!J23</f>
        <v>0.82608695652173914</v>
      </c>
      <c r="M53" s="97">
        <f>'Sacred Heart'!J37</f>
        <v>0.51912568306010931</v>
      </c>
      <c r="N53" s="98">
        <f>'Sacred Heart'!J36</f>
        <v>0.2</v>
      </c>
      <c r="O53" s="57">
        <f>'Sacred Heart'!F29</f>
        <v>0.94808743169398912</v>
      </c>
      <c r="P53" s="10">
        <f>'Sacred Heart'!F32</f>
        <v>0.57103825136612019</v>
      </c>
      <c r="Q53" s="59">
        <f>'Sacred Heart'!B11</f>
        <v>0.28242074927953892</v>
      </c>
      <c r="R53" s="6">
        <f>'Sacred Heart'!F35</f>
        <v>0.2891585014409222</v>
      </c>
      <c r="S53" s="6">
        <f>'Sacred Heart'!F37</f>
        <v>0.48008612440191384</v>
      </c>
      <c r="T53" s="10">
        <f>'Sacred Heart'!F30</f>
        <v>1.0301369863013699</v>
      </c>
      <c r="U53" s="10">
        <f>'Sacred Heart'!F33</f>
        <v>0.63561643835616444</v>
      </c>
      <c r="V53" s="6">
        <f>'Sacred Heart'!C11</f>
        <v>0.30319148936170215</v>
      </c>
      <c r="W53" s="6">
        <f>'Sacred Heart'!F36</f>
        <v>0.31338031914893616</v>
      </c>
      <c r="X53" s="60">
        <f>'Sacred Heart'!F38</f>
        <v>0.50789224137931033</v>
      </c>
      <c r="Y53" s="100">
        <f>'Sacred Heart'!F48</f>
        <v>0.13934426229508196</v>
      </c>
      <c r="Z53" s="98">
        <f>'Sacred Heart'!F49</f>
        <v>0.17534246575342466</v>
      </c>
      <c r="AA53" s="57">
        <f>'Sacred Heart'!F18</f>
        <v>26.775956284153008</v>
      </c>
      <c r="AB53" s="10">
        <f>'Sacred Heart'!F24</f>
        <v>26.110458311450703</v>
      </c>
      <c r="AC53" s="10">
        <f>'Sacred Heart'!F19</f>
        <v>31.232876712328768</v>
      </c>
      <c r="AD53" s="10">
        <f>'Sacred Heart'!F25</f>
        <v>30.751547604740402</v>
      </c>
      <c r="AE53" s="10">
        <f>'Sacred Heart'!F20</f>
        <v>-4.45692042817576</v>
      </c>
      <c r="AF53" s="52">
        <f>'Sacred Heart'!F26</f>
        <v>-4.6410892932896992</v>
      </c>
      <c r="AG53" s="59">
        <f>'Sacred Heart'!B22</f>
        <v>0.33333333333333331</v>
      </c>
      <c r="AH53" s="6">
        <f>'Sacred Heart'!C22</f>
        <v>0.29545454545454547</v>
      </c>
      <c r="AI53" s="80">
        <f>'Sacred Heart'!F44</f>
        <v>0.11475409836065574</v>
      </c>
      <c r="AJ53" s="80">
        <f>'Sacred Heart'!G44</f>
        <v>0.12054794520547946</v>
      </c>
      <c r="AK53" s="80">
        <f>'Sacred Heart'!F45</f>
        <v>0.14285714285714285</v>
      </c>
      <c r="AL53" s="80">
        <f>'Sacred Heart'!G45</f>
        <v>0.11403508771929824</v>
      </c>
      <c r="AM53" s="80">
        <f>'Sacred Heart'!F41</f>
        <v>0.12103746397694524</v>
      </c>
      <c r="AN53" s="80">
        <f>'Sacred Heart'!F42</f>
        <v>0.11702127659574468</v>
      </c>
      <c r="AO53" s="80">
        <f>'Sacred Heart'!F52</f>
        <v>6.5663474692202461E-2</v>
      </c>
      <c r="AP53" s="103">
        <f>'Sacred Heart'!G52</f>
        <v>6.2927496580027359E-2</v>
      </c>
      <c r="AQ53" s="83">
        <f>'Sacred Heart'!F53</f>
        <v>0.32328767123287672</v>
      </c>
      <c r="AR53" s="103">
        <f>'Sacred Heart'!G53</f>
        <v>0.30327868852459017</v>
      </c>
      <c r="AS53" s="57">
        <f>'Sacred Heart'!F58</f>
        <v>29.808910917221574</v>
      </c>
      <c r="AT53" s="10">
        <f>'Sacred Heart'!F59</f>
        <v>30.179315966678182</v>
      </c>
      <c r="AU53" s="52">
        <f>'Sacred Heart'!F60</f>
        <v>-0.37040504945660757</v>
      </c>
    </row>
    <row r="54" spans="1:47" s="31" customFormat="1">
      <c r="A54" s="45" t="s">
        <v>14</v>
      </c>
      <c r="B54" s="51">
        <f>Detroit!F9</f>
        <v>414</v>
      </c>
      <c r="C54" s="8">
        <f>Detroit!F10</f>
        <v>472</v>
      </c>
      <c r="D54" s="8">
        <f>B54-C54</f>
        <v>-58</v>
      </c>
      <c r="E54" s="8">
        <f>Detroit!F11</f>
        <v>886</v>
      </c>
      <c r="F54" s="10">
        <f>Detroit!F12</f>
        <v>37.451941198643041</v>
      </c>
      <c r="G54" s="10">
        <f>Detroit!F13</f>
        <v>42.698831511496415</v>
      </c>
      <c r="H54" s="10">
        <f>F54-G54</f>
        <v>-5.2468903128533739</v>
      </c>
      <c r="I54" s="52">
        <f>Detroit!F14</f>
        <v>80.150772710139464</v>
      </c>
      <c r="J54" s="59">
        <f>Detroit!J21</f>
        <v>0.39926739926739929</v>
      </c>
      <c r="K54" s="6">
        <f>Detroit!J22</f>
        <v>0.7661290322580645</v>
      </c>
      <c r="L54" s="6">
        <f>Detroit!J23</f>
        <v>0.77200000000000002</v>
      </c>
      <c r="M54" s="97">
        <f>Detroit!J37</f>
        <v>0.58212560386473433</v>
      </c>
      <c r="N54" s="98">
        <f>Detroit!J36</f>
        <v>0.27754237288135591</v>
      </c>
      <c r="O54" s="57">
        <f>Detroit!F29</f>
        <v>0.87439613526570048</v>
      </c>
      <c r="P54" s="10">
        <f>Detroit!F32</f>
        <v>0.53623188405797106</v>
      </c>
      <c r="Q54" s="59">
        <f>Detroit!B11</f>
        <v>0.2983425414364641</v>
      </c>
      <c r="R54" s="6">
        <f>Detroit!F35</f>
        <v>0.30570994475138125</v>
      </c>
      <c r="S54" s="6">
        <f>Detroit!F37</f>
        <v>0.4985</v>
      </c>
      <c r="T54" s="10">
        <f>Detroit!F30</f>
        <v>0.86864406779661019</v>
      </c>
      <c r="U54" s="10">
        <f>Detroit!F33</f>
        <v>0.5423728813559322</v>
      </c>
      <c r="V54" s="6">
        <f>Detroit!C11</f>
        <v>0.31219512195121951</v>
      </c>
      <c r="W54" s="6">
        <f>Detroit!F36</f>
        <v>0.3256</v>
      </c>
      <c r="X54" s="60">
        <f>Detroit!F38</f>
        <v>0.52146875000000004</v>
      </c>
      <c r="Y54" s="100">
        <f>Detroit!F48</f>
        <v>0.15217391304347827</v>
      </c>
      <c r="Z54" s="98">
        <f>Detroit!F49</f>
        <v>0.18220338983050846</v>
      </c>
      <c r="AA54" s="57">
        <f>Detroit!F18</f>
        <v>26.086956521739129</v>
      </c>
      <c r="AB54" s="10">
        <f>Detroit!F24</f>
        <v>24.92041759718931</v>
      </c>
      <c r="AC54" s="10">
        <f>Detroit!F19</f>
        <v>27.118644067796609</v>
      </c>
      <c r="AD54" s="10">
        <f>Detroit!F25</f>
        <v>29.897897936194809</v>
      </c>
      <c r="AE54" s="10">
        <f>Detroit!F20</f>
        <v>-1.0316875460574799</v>
      </c>
      <c r="AF54" s="52">
        <f>Detroit!F26</f>
        <v>-4.9774803390054991</v>
      </c>
      <c r="AG54" s="59">
        <f>Detroit!B22</f>
        <v>0.24444444444444444</v>
      </c>
      <c r="AH54" s="6">
        <f>Detroit!C22</f>
        <v>0.28125</v>
      </c>
      <c r="AI54" s="80">
        <f>Detroit!F44</f>
        <v>0.10869565217391304</v>
      </c>
      <c r="AJ54" s="80">
        <f>Detroit!G44</f>
        <v>0.13559322033898305</v>
      </c>
      <c r="AK54" s="80">
        <f>Detroit!F45</f>
        <v>0.10185185185185185</v>
      </c>
      <c r="AL54" s="80">
        <f>Detroit!G45</f>
        <v>0.140625</v>
      </c>
      <c r="AM54" s="80">
        <f>Detroit!F41</f>
        <v>0.12430939226519337</v>
      </c>
      <c r="AN54" s="80">
        <f>Detroit!F42</f>
        <v>0.15609756097560976</v>
      </c>
      <c r="AO54" s="80">
        <f>Detroit!F52</f>
        <v>8.2392776523702027E-2</v>
      </c>
      <c r="AP54" s="103">
        <f>Detroit!G52</f>
        <v>5.8690744920993229E-2</v>
      </c>
      <c r="AQ54" s="83">
        <f>Detroit!F53</f>
        <v>0.2711864406779661</v>
      </c>
      <c r="AR54" s="103">
        <f>Detroit!G53</f>
        <v>0.27536231884057971</v>
      </c>
      <c r="AS54" s="57">
        <f>Detroit!F58</f>
        <v>26.621248247535604</v>
      </c>
      <c r="AT54" s="10">
        <f>Detroit!F59</f>
        <v>30.806828820615099</v>
      </c>
      <c r="AU54" s="52">
        <f>Detroit!F60</f>
        <v>-4.1855805730794948</v>
      </c>
    </row>
    <row r="55" spans="1:47">
      <c r="A55" s="45" t="s">
        <v>4</v>
      </c>
      <c r="B55" s="51">
        <f>Binghamton!F9</f>
        <v>337</v>
      </c>
      <c r="C55" s="8">
        <f>Binghamton!F10</f>
        <v>354</v>
      </c>
      <c r="D55" s="8">
        <f>B55-C55</f>
        <v>-17</v>
      </c>
      <c r="E55" s="8">
        <f>Binghamton!F11</f>
        <v>691</v>
      </c>
      <c r="F55" s="10">
        <f>Binghamton!F12</f>
        <v>33.700000000000003</v>
      </c>
      <c r="G55" s="10">
        <f>Binghamton!F13</f>
        <v>35.4</v>
      </c>
      <c r="H55" s="10">
        <f>F55-G55</f>
        <v>-1.6999999999999957</v>
      </c>
      <c r="I55" s="52">
        <f>Binghamton!F14</f>
        <v>69.099999999999994</v>
      </c>
      <c r="J55" s="59">
        <f>Binghamton!J21</f>
        <v>0.4743083003952569</v>
      </c>
      <c r="K55" s="6">
        <f>Binghamton!J22</f>
        <v>0.91005291005291</v>
      </c>
      <c r="L55" s="6">
        <f>Binghamton!J23</f>
        <v>0.86274509803921573</v>
      </c>
      <c r="M55" s="97">
        <f>Binghamton!J37</f>
        <v>0.51038575667655783</v>
      </c>
      <c r="N55" s="98">
        <f>Binghamton!J36</f>
        <v>0.25141242937853109</v>
      </c>
      <c r="O55" s="57">
        <f>Binghamton!F29</f>
        <v>1.086053412462908</v>
      </c>
      <c r="P55" s="10">
        <f>Binghamton!F32</f>
        <v>0.65875370919881304</v>
      </c>
      <c r="Q55" s="59">
        <f>Binghamton!B11</f>
        <v>0.2650273224043716</v>
      </c>
      <c r="R55" s="6">
        <f>Binghamton!F35</f>
        <v>0.26822131147540984</v>
      </c>
      <c r="S55" s="6">
        <f>Binghamton!F37</f>
        <v>0.44220270270270268</v>
      </c>
      <c r="T55" s="10">
        <f>Binghamton!F30</f>
        <v>1.0028248587570621</v>
      </c>
      <c r="U55" s="10">
        <f>Binghamton!F33</f>
        <v>0.64406779661016944</v>
      </c>
      <c r="V55" s="6">
        <f>Binghamton!C11</f>
        <v>0.3352112676056338</v>
      </c>
      <c r="W55" s="6">
        <f>Binghamton!F36</f>
        <v>0.34225352112676055</v>
      </c>
      <c r="X55" s="60">
        <f>Binghamton!F38</f>
        <v>0.53289473684210531</v>
      </c>
      <c r="Y55" s="100">
        <f>Binghamton!F48</f>
        <v>0.16913946587537093</v>
      </c>
      <c r="Z55" s="98">
        <f>Binghamton!F49</f>
        <v>0.1864406779661017</v>
      </c>
      <c r="AA55" s="57">
        <f>Binghamton!F18</f>
        <v>28.783382789317507</v>
      </c>
      <c r="AB55" s="10">
        <f>Binghamton!F24</f>
        <v>27.743473784041349</v>
      </c>
      <c r="AC55" s="10">
        <f>Binghamton!F19</f>
        <v>33.61581920903955</v>
      </c>
      <c r="AD55" s="10">
        <f>Binghamton!F25</f>
        <v>33.032280204203943</v>
      </c>
      <c r="AE55" s="10">
        <f>Binghamton!F20</f>
        <v>-4.8324364197220433</v>
      </c>
      <c r="AF55" s="52">
        <f>Binghamton!F26</f>
        <v>-5.2888064201625937</v>
      </c>
      <c r="AG55" s="59">
        <f>Binghamton!B22</f>
        <v>0.20588235294117646</v>
      </c>
      <c r="AH55" s="6">
        <f>Binghamton!C22</f>
        <v>0.47619047619047616</v>
      </c>
      <c r="AI55" s="80">
        <f>Binghamton!F44</f>
        <v>0.10089020771513353</v>
      </c>
      <c r="AJ55" s="80">
        <f>Binghamton!G44</f>
        <v>5.9322033898305086E-2</v>
      </c>
      <c r="AK55" s="80">
        <f>Binghamton!F45</f>
        <v>7.2164948453608241E-2</v>
      </c>
      <c r="AL55" s="80">
        <f>Binghamton!G45</f>
        <v>8.4033613445378158E-2</v>
      </c>
      <c r="AM55" s="80">
        <f>Binghamton!F41</f>
        <v>9.2896174863387984E-2</v>
      </c>
      <c r="AN55" s="80">
        <f>Binghamton!F42</f>
        <v>5.9154929577464786E-2</v>
      </c>
      <c r="AO55" s="80">
        <f>Binghamton!F52</f>
        <v>3.7626628075253257E-2</v>
      </c>
      <c r="AP55" s="103">
        <f>Binghamton!G52</f>
        <v>5.3545586107091175E-2</v>
      </c>
      <c r="AQ55" s="83">
        <f>Binghamton!F53</f>
        <v>0.30790960451977401</v>
      </c>
      <c r="AR55" s="103">
        <f>Binghamton!G53</f>
        <v>0.37091988130563797</v>
      </c>
      <c r="AS55" s="57">
        <f>Binghamton!F58</f>
        <v>29.868007022257281</v>
      </c>
      <c r="AT55" s="10">
        <f>Binghamton!F59</f>
        <v>30.532326052532731</v>
      </c>
      <c r="AU55" s="52">
        <f>Binghamton!F60</f>
        <v>-0.66431903027545047</v>
      </c>
    </row>
    <row r="56" spans="1:47">
      <c r="A56" s="46" t="s">
        <v>45</v>
      </c>
      <c r="B56" s="53">
        <f>Rutgers!F9</f>
        <v>367</v>
      </c>
      <c r="C56" s="37">
        <f>Rutgers!F10</f>
        <v>355</v>
      </c>
      <c r="D56" s="8">
        <f>B56-C56</f>
        <v>12</v>
      </c>
      <c r="E56" s="37">
        <f>Rutgers!F11</f>
        <v>722</v>
      </c>
      <c r="F56" s="13">
        <f>Rutgers!F12</f>
        <v>30.51975051975052</v>
      </c>
      <c r="G56" s="13">
        <f>Rutgers!F13</f>
        <v>29.52182952182952</v>
      </c>
      <c r="H56" s="10">
        <f>F56-G56</f>
        <v>0.99792099792099975</v>
      </c>
      <c r="I56" s="54">
        <f>Rutgers!F14</f>
        <v>60.04158004158004</v>
      </c>
      <c r="J56" s="61">
        <f>Rutgers!J21</f>
        <v>0.52307692307692311</v>
      </c>
      <c r="K56" s="23">
        <f>Rutgers!J22</f>
        <v>0.87755102040816324</v>
      </c>
      <c r="L56" s="23">
        <f>Rutgers!J23</f>
        <v>0.83091787439613529</v>
      </c>
      <c r="M56" s="101">
        <f>Rutgers!J37</f>
        <v>0.4768392370572207</v>
      </c>
      <c r="N56" s="99">
        <f>Rutgers!J36</f>
        <v>0.24788732394366197</v>
      </c>
      <c r="O56" s="58">
        <f>Rutgers!F29</f>
        <v>1.0626702997275204</v>
      </c>
      <c r="P56" s="13">
        <f>Rutgers!F32</f>
        <v>0.59673024523160767</v>
      </c>
      <c r="Q56" s="61">
        <f>Rutgers!B11</f>
        <v>0.25128205128205128</v>
      </c>
      <c r="R56" s="23">
        <f>Rutgers!F35</f>
        <v>0.25727692307692307</v>
      </c>
      <c r="S56" s="23">
        <f>Rutgers!F37</f>
        <v>0.4581643835616438</v>
      </c>
      <c r="T56" s="13">
        <f>Rutgers!F30</f>
        <v>1.1408450704225352</v>
      </c>
      <c r="U56" s="13">
        <f>Rutgers!F33</f>
        <v>0.6563380281690141</v>
      </c>
      <c r="V56" s="23">
        <f>Rutgers!C11</f>
        <v>0.29382716049382718</v>
      </c>
      <c r="W56" s="23">
        <f>Rutgers!F36</f>
        <v>0.30493580246913576</v>
      </c>
      <c r="X56" s="62">
        <f>Rutgers!F38</f>
        <v>0.53003862660944201</v>
      </c>
      <c r="Y56" s="102">
        <f>Rutgers!F48</f>
        <v>0.17438692098092642</v>
      </c>
      <c r="Z56" s="99">
        <f>Rutgers!F49</f>
        <v>0.12957746478873239</v>
      </c>
      <c r="AA56" s="58">
        <f>Rutgers!F18</f>
        <v>26.702997275204361</v>
      </c>
      <c r="AB56" s="13">
        <f>Rutgers!F24</f>
        <v>27.555943936708324</v>
      </c>
      <c r="AC56" s="13">
        <f>Rutgers!F19</f>
        <v>33.521126760563376</v>
      </c>
      <c r="AD56" s="13">
        <f>Rutgers!F25</f>
        <v>33.922364725595735</v>
      </c>
      <c r="AE56" s="13">
        <f>Rutgers!F20</f>
        <v>-6.818129485359016</v>
      </c>
      <c r="AF56" s="54">
        <f>Rutgers!F26</f>
        <v>-6.3664207888874103</v>
      </c>
      <c r="AG56" s="61">
        <f>Rutgers!B22</f>
        <v>0.3783783783783784</v>
      </c>
      <c r="AH56" s="23">
        <f>Rutgers!C22</f>
        <v>0.37777777777777777</v>
      </c>
      <c r="AI56" s="79">
        <f>Rutgers!F44</f>
        <v>0.1008174386920981</v>
      </c>
      <c r="AJ56" s="79">
        <f>Rutgers!G44</f>
        <v>0.12676056338028169</v>
      </c>
      <c r="AK56" s="79">
        <f>Rutgers!F45</f>
        <v>0.14285714285714285</v>
      </c>
      <c r="AL56" s="79">
        <f>Rutgers!G45</f>
        <v>0.14285714285714285</v>
      </c>
      <c r="AM56" s="79">
        <f>Rutgers!F41</f>
        <v>9.4871794871794868E-2</v>
      </c>
      <c r="AN56" s="79">
        <f>Rutgers!F42</f>
        <v>0.1111111111111111</v>
      </c>
      <c r="AO56" s="79">
        <f>Rutgers!F52</f>
        <v>6.6481994459833799E-2</v>
      </c>
      <c r="AP56" s="104">
        <f>Rutgers!G52</f>
        <v>5.4016620498614956E-2</v>
      </c>
      <c r="AQ56" s="96">
        <f>Rutgers!F53</f>
        <v>0.3211267605633803</v>
      </c>
      <c r="AR56" s="104">
        <f>Rutgers!G53</f>
        <v>0.32970027247956402</v>
      </c>
      <c r="AS56" s="58">
        <f>Rutgers!F58</f>
        <v>29.002376648316414</v>
      </c>
      <c r="AT56" s="13">
        <f>Rutgers!F59</f>
        <v>28.518298838844704</v>
      </c>
      <c r="AU56" s="54">
        <f>Rutgers!F60</f>
        <v>0.4840778094717102</v>
      </c>
    </row>
    <row r="57" spans="1:47">
      <c r="A57" s="45" t="s">
        <v>54</v>
      </c>
      <c r="B57" s="51">
        <f>Vermont!F9</f>
        <v>305</v>
      </c>
      <c r="C57" s="8">
        <f>Vermont!F10</f>
        <v>374</v>
      </c>
      <c r="D57" s="8">
        <f>B57-C57</f>
        <v>-69</v>
      </c>
      <c r="E57" s="8">
        <f>Vermont!F11</f>
        <v>679</v>
      </c>
      <c r="F57" s="10">
        <f>Vermont!F12</f>
        <v>30.5</v>
      </c>
      <c r="G57" s="10">
        <f>Vermont!F13</f>
        <v>37.4</v>
      </c>
      <c r="H57" s="10">
        <f>F57-G57</f>
        <v>-6.8999999999999986</v>
      </c>
      <c r="I57" s="52">
        <f>Vermont!F14</f>
        <v>67.900000000000006</v>
      </c>
      <c r="J57" s="59">
        <f>Vermont!J21</f>
        <v>0.354978354978355</v>
      </c>
      <c r="K57" s="6">
        <f>Vermont!J22</f>
        <v>0.83582089552238803</v>
      </c>
      <c r="L57" s="6">
        <f>Vermont!J23</f>
        <v>0.88541666666666663</v>
      </c>
      <c r="M57" s="97">
        <f>Vermont!J37</f>
        <v>0.57704918032786889</v>
      </c>
      <c r="N57" s="98">
        <f>Vermont!J36</f>
        <v>0.17914438502673796</v>
      </c>
      <c r="O57" s="57">
        <f>Vermont!F29</f>
        <v>0.92459016393442628</v>
      </c>
      <c r="P57" s="10">
        <f>Vermont!F32</f>
        <v>0.56721311475409841</v>
      </c>
      <c r="Q57" s="59">
        <f>Vermont!B11</f>
        <v>0.25886524822695034</v>
      </c>
      <c r="R57" s="6">
        <f>Vermont!F35</f>
        <v>0.27069148936170212</v>
      </c>
      <c r="S57" s="6">
        <f>Vermont!F37</f>
        <v>0.44124277456647393</v>
      </c>
      <c r="T57" s="10">
        <f>Vermont!F30</f>
        <v>1.018716577540107</v>
      </c>
      <c r="U57" s="10">
        <f>Vermont!F33</f>
        <v>0.63101604278074863</v>
      </c>
      <c r="V57" s="6">
        <f>Vermont!C11</f>
        <v>0.32545931758530183</v>
      </c>
      <c r="W57" s="6">
        <f>Vermont!F36</f>
        <v>0.33159580052493437</v>
      </c>
      <c r="X57" s="60">
        <f>Vermont!F38</f>
        <v>0.53533050847457619</v>
      </c>
      <c r="Y57" s="100">
        <f>Vermont!F48</f>
        <v>0.12786885245901639</v>
      </c>
      <c r="Z57" s="98">
        <f>Vermont!F49</f>
        <v>0.14438502673796791</v>
      </c>
      <c r="AA57" s="57">
        <f>Vermont!F18</f>
        <v>23.934426229508198</v>
      </c>
      <c r="AB57" s="10">
        <f>Vermont!F24</f>
        <v>24.031350465631597</v>
      </c>
      <c r="AC57" s="10">
        <f>Vermont!F19</f>
        <v>33.155080213903744</v>
      </c>
      <c r="AD57" s="10">
        <f>Vermont!F25</f>
        <v>31.400376810605255</v>
      </c>
      <c r="AE57" s="10">
        <f>Vermont!F20</f>
        <v>-9.2206539843955468</v>
      </c>
      <c r="AF57" s="52">
        <f>Vermont!F26</f>
        <v>-7.3690263449736584</v>
      </c>
      <c r="AG57" s="59">
        <f>Vermont!B22</f>
        <v>0.34090909090909088</v>
      </c>
      <c r="AH57" s="6">
        <f>Vermont!C22</f>
        <v>0.2978723404255319</v>
      </c>
      <c r="AI57" s="80">
        <f>Vermont!F44</f>
        <v>0.14426229508196722</v>
      </c>
      <c r="AJ57" s="80">
        <f>Vermont!G44</f>
        <v>0.12566844919786097</v>
      </c>
      <c r="AK57" s="80">
        <f>Vermont!F45</f>
        <v>0.20547945205479451</v>
      </c>
      <c r="AL57" s="80">
        <f>Vermont!G45</f>
        <v>0.11290322580645161</v>
      </c>
      <c r="AM57" s="80">
        <f>Vermont!F41</f>
        <v>0.15602836879432624</v>
      </c>
      <c r="AN57" s="80">
        <f>Vermont!F42</f>
        <v>0.12335958005249344</v>
      </c>
      <c r="AO57" s="80">
        <f>Vermont!F52</f>
        <v>7.511045655375552E-2</v>
      </c>
      <c r="AP57" s="103">
        <f>Vermont!G52</f>
        <v>6.774668630338733E-2</v>
      </c>
      <c r="AQ57" s="83">
        <f>Vermont!F53</f>
        <v>0.29946524064171121</v>
      </c>
      <c r="AR57" s="103">
        <f>Vermont!G53</f>
        <v>0.32786885245901637</v>
      </c>
      <c r="AS57" s="57">
        <f>Vermont!F58</f>
        <v>30.989625112358596</v>
      </c>
      <c r="AT57" s="10">
        <f>Vermont!F59</f>
        <v>29.310534644117137</v>
      </c>
      <c r="AU57" s="52">
        <f>Vermont!F60</f>
        <v>1.6790904682414585</v>
      </c>
    </row>
    <row r="58" spans="1:47">
      <c r="A58" s="45" t="s">
        <v>23</v>
      </c>
      <c r="B58" s="51">
        <f>'Holy Cross'!F9</f>
        <v>373</v>
      </c>
      <c r="C58" s="8">
        <f>'Holy Cross'!F10</f>
        <v>398</v>
      </c>
      <c r="D58" s="8">
        <f>B58-C58</f>
        <v>-25</v>
      </c>
      <c r="E58" s="8">
        <f>'Holy Cross'!F11</f>
        <v>771</v>
      </c>
      <c r="F58" s="10">
        <f>'Holy Cross'!F12</f>
        <v>31.061762664816101</v>
      </c>
      <c r="G58" s="10">
        <f>'Holy Cross'!F13</f>
        <v>33.143650242886885</v>
      </c>
      <c r="H58" s="10">
        <f>F58-G58</f>
        <v>-2.0818875780707842</v>
      </c>
      <c r="I58" s="52">
        <f>'Holy Cross'!F14</f>
        <v>64.205412907702993</v>
      </c>
      <c r="J58" s="59">
        <f>'Holy Cross'!J21</f>
        <v>0.5</v>
      </c>
      <c r="K58" s="6">
        <f>'Holy Cross'!J22</f>
        <v>0.81407035175879394</v>
      </c>
      <c r="L58" s="6">
        <f>'Holy Cross'!J23</f>
        <v>0.85388127853881279</v>
      </c>
      <c r="M58" s="97">
        <f>'Holy Cross'!J37</f>
        <v>0.46916890080428952</v>
      </c>
      <c r="N58" s="98">
        <f>'Holy Cross'!J36</f>
        <v>0.21105527638190955</v>
      </c>
      <c r="O58" s="57">
        <f>'Holy Cross'!F29</f>
        <v>1.0697050938337802</v>
      </c>
      <c r="P58" s="10">
        <f>'Holy Cross'!F32</f>
        <v>0.65147453083109919</v>
      </c>
      <c r="Q58" s="59">
        <f>'Holy Cross'!B11</f>
        <v>0.25062656641604009</v>
      </c>
      <c r="R58" s="6">
        <f>'Holy Cross'!F35</f>
        <v>0.25271929824561401</v>
      </c>
      <c r="S58" s="6">
        <f>'Holy Cross'!F37</f>
        <v>0.4149588477366255</v>
      </c>
      <c r="T58" s="10">
        <f>'Holy Cross'!F30</f>
        <v>1.1030150753768844</v>
      </c>
      <c r="U58" s="10">
        <f>'Holy Cross'!F33</f>
        <v>0.64321608040201006</v>
      </c>
      <c r="V58" s="6">
        <f>'Holy Cross'!C11</f>
        <v>0.32574031890660593</v>
      </c>
      <c r="W58" s="6">
        <f>'Holy Cross'!F36</f>
        <v>0.33866287015945329</v>
      </c>
      <c r="X58" s="60">
        <f>'Holy Cross'!F38</f>
        <v>0.58075390625000001</v>
      </c>
      <c r="Y58" s="100">
        <f>'Holy Cross'!F48</f>
        <v>0.11796246648793565</v>
      </c>
      <c r="Z58" s="98">
        <f>'Holy Cross'!F49</f>
        <v>0.21356783919597991</v>
      </c>
      <c r="AA58" s="57">
        <f>'Holy Cross'!F18</f>
        <v>26.809651474530831</v>
      </c>
      <c r="AB58" s="10">
        <f>'Holy Cross'!F24</f>
        <v>27.248881481707919</v>
      </c>
      <c r="AC58" s="10">
        <f>'Holy Cross'!F19</f>
        <v>35.929648241206031</v>
      </c>
      <c r="AD58" s="10">
        <f>'Holy Cross'!F25</f>
        <v>34.847908981127993</v>
      </c>
      <c r="AE58" s="10">
        <f>'Holy Cross'!F20</f>
        <v>-9.1199967666752002</v>
      </c>
      <c r="AF58" s="52">
        <f>'Holy Cross'!F26</f>
        <v>-7.5990274994200746</v>
      </c>
      <c r="AG58" s="59">
        <f>'Holy Cross'!B22</f>
        <v>0.16129032258064516</v>
      </c>
      <c r="AH58" s="6">
        <f>'Holy Cross'!C22</f>
        <v>0.50877192982456143</v>
      </c>
      <c r="AI58" s="80">
        <f>'Holy Cross'!F44</f>
        <v>8.3109919571045576E-2</v>
      </c>
      <c r="AJ58" s="80">
        <f>'Holy Cross'!G44</f>
        <v>0.14321608040201006</v>
      </c>
      <c r="AK58" s="80">
        <f>'Holy Cross'!F45</f>
        <v>0.05</v>
      </c>
      <c r="AL58" s="80">
        <f>'Holy Cross'!G45</f>
        <v>0.20279720279720279</v>
      </c>
      <c r="AM58" s="80">
        <f>'Holy Cross'!F41</f>
        <v>7.7694235588972427E-2</v>
      </c>
      <c r="AN58" s="80">
        <f>'Holy Cross'!F42</f>
        <v>0.12984054669703873</v>
      </c>
      <c r="AO58" s="80">
        <f>'Holy Cross'!F52</f>
        <v>8.3009079118028531E-2</v>
      </c>
      <c r="AP58" s="103">
        <f>'Holy Cross'!G52</f>
        <v>4.4098573281452662E-2</v>
      </c>
      <c r="AQ58" s="83">
        <f>'Holy Cross'!F53</f>
        <v>0.28391959798994976</v>
      </c>
      <c r="AR58" s="103">
        <f>'Holy Cross'!G53</f>
        <v>0.38337801608579086</v>
      </c>
      <c r="AS58" s="57">
        <f>'Holy Cross'!F58</f>
        <v>30.260586487279813</v>
      </c>
      <c r="AT58" s="10">
        <f>'Holy Cross'!F59</f>
        <v>28.954854365215066</v>
      </c>
      <c r="AU58" s="52">
        <f>'Holy Cross'!F60</f>
        <v>1.3057321220647466</v>
      </c>
    </row>
    <row r="59" spans="1:47">
      <c r="A59" s="46" t="s">
        <v>42</v>
      </c>
      <c r="B59" s="53">
        <f>Providence!F9</f>
        <v>298</v>
      </c>
      <c r="C59" s="37">
        <f>Providence!F10</f>
        <v>314</v>
      </c>
      <c r="D59" s="8">
        <f>B59-C59</f>
        <v>-16</v>
      </c>
      <c r="E59" s="37">
        <f>Providence!F11</f>
        <v>612</v>
      </c>
      <c r="F59" s="13">
        <f>Providence!F12</f>
        <v>29.725685785536157</v>
      </c>
      <c r="G59" s="13">
        <f>Providence!F13</f>
        <v>31.321695760598502</v>
      </c>
      <c r="H59" s="10">
        <f>F59-G59</f>
        <v>-1.5960099750623442</v>
      </c>
      <c r="I59" s="54">
        <f>Providence!F14</f>
        <v>61.047381546134659</v>
      </c>
      <c r="J59" s="61">
        <f>Providence!J21</f>
        <v>0.48258706467661694</v>
      </c>
      <c r="K59" s="23">
        <f>Providence!J22</f>
        <v>0.84795321637426901</v>
      </c>
      <c r="L59" s="23">
        <f>Providence!J23</f>
        <v>0.83695652173913049</v>
      </c>
      <c r="M59" s="101">
        <f>Providence!J37</f>
        <v>0.55033557046979864</v>
      </c>
      <c r="N59" s="99">
        <f>Providence!J36</f>
        <v>0.17834394904458598</v>
      </c>
      <c r="O59" s="58">
        <f>Providence!F29</f>
        <v>0.86912751677852351</v>
      </c>
      <c r="P59" s="13">
        <f>Providence!F32</f>
        <v>0.51677852348993292</v>
      </c>
      <c r="Q59" s="61">
        <f>Providence!B11</f>
        <v>0.27027027027027029</v>
      </c>
      <c r="R59" s="23">
        <f>Providence!F35</f>
        <v>0.2831467181467181</v>
      </c>
      <c r="S59" s="23">
        <f>Providence!F37</f>
        <v>0.47620129870129868</v>
      </c>
      <c r="T59" s="13">
        <f>Providence!F30</f>
        <v>1.1146496815286624</v>
      </c>
      <c r="U59" s="13">
        <f>Providence!F33</f>
        <v>0.64649681528662417</v>
      </c>
      <c r="V59" s="23">
        <f>Providence!C11</f>
        <v>0.26857142857142857</v>
      </c>
      <c r="W59" s="23">
        <f>Providence!F36</f>
        <v>0.27286571428571427</v>
      </c>
      <c r="X59" s="62">
        <f>Providence!F38</f>
        <v>0.47045812807881776</v>
      </c>
      <c r="Y59" s="102">
        <f>Providence!F48</f>
        <v>0.1174496644295302</v>
      </c>
      <c r="Z59" s="99">
        <f>Providence!F49</f>
        <v>0.19108280254777071</v>
      </c>
      <c r="AA59" s="58">
        <f>Providence!F18</f>
        <v>23.48993288590604</v>
      </c>
      <c r="AB59" s="13">
        <f>Providence!F24</f>
        <v>24.267456217240579</v>
      </c>
      <c r="AC59" s="13">
        <f>Providence!F19</f>
        <v>29.936305732484076</v>
      </c>
      <c r="AD59" s="13">
        <f>Providence!F25</f>
        <v>32.547330156839095</v>
      </c>
      <c r="AE59" s="13">
        <f>Providence!F20</f>
        <v>-6.4463728465780363</v>
      </c>
      <c r="AF59" s="54">
        <f>Providence!F26</f>
        <v>-8.2798739395985166</v>
      </c>
      <c r="AG59" s="61">
        <f>Providence!B22</f>
        <v>0.45454545454545453</v>
      </c>
      <c r="AH59" s="23">
        <f>Providence!C22</f>
        <v>0.40909090909090912</v>
      </c>
      <c r="AI59" s="79">
        <f>Providence!F44</f>
        <v>0.11073825503355705</v>
      </c>
      <c r="AJ59" s="79">
        <f>Providence!G44</f>
        <v>7.0063694267515922E-2</v>
      </c>
      <c r="AK59" s="79">
        <f>Providence!F45</f>
        <v>0.21428571428571427</v>
      </c>
      <c r="AL59" s="79">
        <f>Providence!G45</f>
        <v>9.5744680851063829E-2</v>
      </c>
      <c r="AM59" s="79">
        <f>Providence!F41</f>
        <v>0.12741312741312741</v>
      </c>
      <c r="AN59" s="79">
        <f>Providence!F42</f>
        <v>6.2857142857142861E-2</v>
      </c>
      <c r="AO59" s="79">
        <f>Providence!F52</f>
        <v>3.9215686274509803E-2</v>
      </c>
      <c r="AP59" s="104">
        <f>Providence!G52</f>
        <v>5.3921568627450983E-2</v>
      </c>
      <c r="AQ59" s="96">
        <f>Providence!F53</f>
        <v>0.34713375796178342</v>
      </c>
      <c r="AR59" s="104">
        <f>Providence!G53</f>
        <v>0.28187919463087246</v>
      </c>
      <c r="AS59" s="58">
        <f>Providence!F58</f>
        <v>26.995037520276107</v>
      </c>
      <c r="AT59" s="13">
        <f>Providence!F59</f>
        <v>28.486324541495527</v>
      </c>
      <c r="AU59" s="54">
        <f>Providence!F60</f>
        <v>-1.4912870212194207</v>
      </c>
    </row>
    <row r="60" spans="1:47">
      <c r="A60" s="45" t="s">
        <v>8</v>
      </c>
      <c r="B60" s="51">
        <f>Canisius!F9</f>
        <v>271</v>
      </c>
      <c r="C60" s="8">
        <f>Canisius!F10</f>
        <v>290</v>
      </c>
      <c r="D60" s="8">
        <f>B60-C60</f>
        <v>-19</v>
      </c>
      <c r="E60" s="8">
        <f>Canisius!F11</f>
        <v>561</v>
      </c>
      <c r="F60" s="10">
        <f>Canisius!F12</f>
        <v>33.875</v>
      </c>
      <c r="G60" s="10">
        <f>Canisius!F13</f>
        <v>36.25</v>
      </c>
      <c r="H60" s="10">
        <f>F60-G60</f>
        <v>-2.375</v>
      </c>
      <c r="I60" s="52">
        <f>Canisius!F14</f>
        <v>70.125</v>
      </c>
      <c r="J60" s="59">
        <f>Canisius!J21</f>
        <v>0.47979797979797978</v>
      </c>
      <c r="K60" s="6">
        <f>Canisius!J22</f>
        <v>0.81756756756756754</v>
      </c>
      <c r="L60" s="6">
        <f>Canisius!J23</f>
        <v>0.82499999999999996</v>
      </c>
      <c r="M60" s="97">
        <f>Canisius!J37</f>
        <v>0.58671586715867163</v>
      </c>
      <c r="N60" s="98">
        <f>Canisius!J36</f>
        <v>0.19310344827586207</v>
      </c>
      <c r="O60" s="57">
        <f>Canisius!F29</f>
        <v>0.88560885608856088</v>
      </c>
      <c r="P60" s="10">
        <f>Canisius!F32</f>
        <v>0.52767527675276749</v>
      </c>
      <c r="Q60" s="59">
        <f>Canisius!B11</f>
        <v>0.3</v>
      </c>
      <c r="R60" s="6">
        <f>Canisius!F35</f>
        <v>0.30974166666666664</v>
      </c>
      <c r="S60" s="6">
        <f>Canisius!F37</f>
        <v>0.51984615384615385</v>
      </c>
      <c r="T60" s="10">
        <f>Canisius!F30</f>
        <v>0.98965517241379308</v>
      </c>
      <c r="U60" s="10">
        <f>Canisius!F33</f>
        <v>0.63103448275862073</v>
      </c>
      <c r="V60" s="6">
        <f>Canisius!C11</f>
        <v>0.34494773519163763</v>
      </c>
      <c r="W60" s="6">
        <f>Canisius!F36</f>
        <v>0.35307665505226482</v>
      </c>
      <c r="X60" s="60">
        <f>Canisius!F38</f>
        <v>0.55373224043715841</v>
      </c>
      <c r="Y60" s="100">
        <f>Canisius!F48</f>
        <v>0.17343173431734318</v>
      </c>
      <c r="Z60" s="98">
        <f>Canisius!F49</f>
        <v>0.18620689655172415</v>
      </c>
      <c r="AA60" s="57">
        <f>Canisius!F18</f>
        <v>26.568265682656829</v>
      </c>
      <c r="AB60" s="10">
        <f>Canisius!F24</f>
        <v>25.041207801552698</v>
      </c>
      <c r="AC60" s="10">
        <f>Canisius!F19</f>
        <v>34.137931034482762</v>
      </c>
      <c r="AD60" s="10">
        <f>Canisius!F25</f>
        <v>33.709892204649321</v>
      </c>
      <c r="AE60" s="10">
        <f>Canisius!F20</f>
        <v>-7.5696653518259325</v>
      </c>
      <c r="AF60" s="52">
        <f>Canisius!F26</f>
        <v>-8.6686844030966235</v>
      </c>
      <c r="AG60" s="59">
        <f>Canisius!B22</f>
        <v>0.36842105263157893</v>
      </c>
      <c r="AH60" s="6">
        <f>Canisius!C22</f>
        <v>0.32142857142857145</v>
      </c>
      <c r="AI60" s="80">
        <f>Canisius!F44</f>
        <v>0.14022140221402213</v>
      </c>
      <c r="AJ60" s="80">
        <f>Canisius!G44</f>
        <v>9.6551724137931033E-2</v>
      </c>
      <c r="AK60" s="80">
        <f>Canisius!F45</f>
        <v>0.19444444444444445</v>
      </c>
      <c r="AL60" s="80">
        <f>Canisius!G45</f>
        <v>9.0909090909090912E-2</v>
      </c>
      <c r="AM60" s="80">
        <f>Canisius!F41</f>
        <v>0.15833333333333333</v>
      </c>
      <c r="AN60" s="80">
        <f>Canisius!F42</f>
        <v>9.7560975609756101E-2</v>
      </c>
      <c r="AO60" s="80">
        <f>Canisius!F52</f>
        <v>5.5258467023172907E-2</v>
      </c>
      <c r="AP60" s="103">
        <f>Canisius!G52</f>
        <v>7.4866310160427801E-2</v>
      </c>
      <c r="AQ60" s="83">
        <f>Canisius!F53</f>
        <v>0.28965517241379313</v>
      </c>
      <c r="AR60" s="103">
        <f>Canisius!G53</f>
        <v>0.26199261992619927</v>
      </c>
      <c r="AS60" s="57">
        <f>Canisius!F58</f>
        <v>29.722198631808475</v>
      </c>
      <c r="AT60" s="10">
        <f>Canisius!F59</f>
        <v>31.223877185449318</v>
      </c>
      <c r="AU60" s="52">
        <f>Canisius!F60</f>
        <v>-1.5016785536408435</v>
      </c>
    </row>
    <row r="61" spans="1:47">
      <c r="A61" s="45" t="s">
        <v>47</v>
      </c>
      <c r="B61" s="51">
        <f>'St. Josephs'!F9</f>
        <v>278</v>
      </c>
      <c r="C61" s="8">
        <f>'St. Josephs'!F10</f>
        <v>314</v>
      </c>
      <c r="D61" s="8">
        <f>B61-C61</f>
        <v>-36</v>
      </c>
      <c r="E61" s="8">
        <f>'St. Josephs'!F11</f>
        <v>592</v>
      </c>
      <c r="F61" s="10">
        <f>'St. Josephs'!F12</f>
        <v>27.8</v>
      </c>
      <c r="G61" s="10">
        <f>'St. Josephs'!F13</f>
        <v>31.4</v>
      </c>
      <c r="H61" s="10">
        <f>F61-G61</f>
        <v>-3.5999999999999979</v>
      </c>
      <c r="I61" s="52">
        <f>'St. Josephs'!F14</f>
        <v>59.2</v>
      </c>
      <c r="J61" s="59">
        <f>'St. Josephs'!J21</f>
        <v>0.3888888888888889</v>
      </c>
      <c r="K61" s="6">
        <f>'St. Josephs'!J22</f>
        <v>0.80232558139534882</v>
      </c>
      <c r="L61" s="6">
        <f>'St. Josephs'!J23</f>
        <v>0.78823529411764703</v>
      </c>
      <c r="M61" s="97">
        <f>'St. Josephs'!J37</f>
        <v>0.50359712230215825</v>
      </c>
      <c r="N61" s="98">
        <f>'St. Josephs'!J36</f>
        <v>0.19426751592356689</v>
      </c>
      <c r="O61" s="57">
        <f>'St. Josephs'!F29</f>
        <v>1.1618705035971224</v>
      </c>
      <c r="P61" s="10">
        <f>'St. Josephs'!F32</f>
        <v>0.62230215827338131</v>
      </c>
      <c r="Q61" s="59">
        <f>'St. Josephs'!B11</f>
        <v>0.1826625386996904</v>
      </c>
      <c r="R61" s="6">
        <f>'St. Josephs'!F35</f>
        <v>0.18731578947368421</v>
      </c>
      <c r="S61" s="6">
        <f>'St. Josephs'!F37</f>
        <v>0.34972832369942197</v>
      </c>
      <c r="T61" s="10">
        <f>'St. Josephs'!F30</f>
        <v>1.0828025477707006</v>
      </c>
      <c r="U61" s="10">
        <f>'St. Josephs'!F33</f>
        <v>0.64649681528662417</v>
      </c>
      <c r="V61" s="6">
        <f>'St. Josephs'!C11</f>
        <v>0.27058823529411763</v>
      </c>
      <c r="W61" s="6">
        <f>'St. Josephs'!F36</f>
        <v>0.27697352941176473</v>
      </c>
      <c r="X61" s="60">
        <f>'St. Josephs'!F38</f>
        <v>0.46389655172413796</v>
      </c>
      <c r="Y61" s="100">
        <f>'St. Josephs'!F48</f>
        <v>0.11870503597122302</v>
      </c>
      <c r="Z61" s="98">
        <f>'St. Josephs'!F49</f>
        <v>0.16242038216560509</v>
      </c>
      <c r="AA61" s="57">
        <f>'St. Josephs'!F18</f>
        <v>21.223021582733814</v>
      </c>
      <c r="AB61" s="10">
        <f>'St. Josephs'!F24</f>
        <v>21.013606535258997</v>
      </c>
      <c r="AC61" s="10">
        <f>'St. Josephs'!F19</f>
        <v>29.29936305732484</v>
      </c>
      <c r="AD61" s="10">
        <f>'St. Josephs'!F25</f>
        <v>29.903293475253633</v>
      </c>
      <c r="AE61" s="10">
        <f>'St. Josephs'!F20</f>
        <v>-8.0763414745910254</v>
      </c>
      <c r="AF61" s="52">
        <f>'St. Josephs'!F26</f>
        <v>-8.8896869399946361</v>
      </c>
      <c r="AG61" s="59">
        <f>'St. Josephs'!B22</f>
        <v>0.31034482758620691</v>
      </c>
      <c r="AH61" s="6">
        <f>'St. Josephs'!C22</f>
        <v>0.34210526315789475</v>
      </c>
      <c r="AI61" s="80">
        <f>'St. Josephs'!F44</f>
        <v>0.10431654676258993</v>
      </c>
      <c r="AJ61" s="80">
        <f>'St. Josephs'!G44</f>
        <v>0.12101910828025478</v>
      </c>
      <c r="AK61" s="80">
        <f>'St. Josephs'!F45</f>
        <v>0.15254237288135594</v>
      </c>
      <c r="AL61" s="80">
        <f>'St. Josephs'!G45</f>
        <v>0.14130434782608695</v>
      </c>
      <c r="AM61" s="80">
        <f>'St. Josephs'!F41</f>
        <v>8.9783281733746126E-2</v>
      </c>
      <c r="AN61" s="80">
        <f>'St. Josephs'!F42</f>
        <v>0.11176470588235295</v>
      </c>
      <c r="AO61" s="80">
        <f>'St. Josephs'!F52</f>
        <v>6.5878378378378372E-2</v>
      </c>
      <c r="AP61" s="103">
        <f>'St. Josephs'!G52</f>
        <v>4.8986486486486486E-2</v>
      </c>
      <c r="AQ61" s="83">
        <f>'St. Josephs'!F53</f>
        <v>0.35350318471337577</v>
      </c>
      <c r="AR61" s="103">
        <f>'St. Josephs'!G53</f>
        <v>0.41007194244604317</v>
      </c>
      <c r="AS61" s="57">
        <f>'St. Josephs'!F58</f>
        <v>28.756780036589028</v>
      </c>
      <c r="AT61" s="10">
        <f>'St. Josephs'!F59</f>
        <v>29.722512354392553</v>
      </c>
      <c r="AU61" s="52">
        <f>'St. Josephs'!F60</f>
        <v>-0.96573231780352486</v>
      </c>
    </row>
    <row r="62" spans="1:47">
      <c r="A62" s="45" t="s">
        <v>29</v>
      </c>
      <c r="B62" s="51">
        <f>Manhattan!F9</f>
        <v>367</v>
      </c>
      <c r="C62" s="8">
        <f>Manhattan!F10</f>
        <v>366</v>
      </c>
      <c r="D62" s="8">
        <f>B62-C62</f>
        <v>1</v>
      </c>
      <c r="E62" s="8">
        <f>Manhattan!F11</f>
        <v>733</v>
      </c>
      <c r="F62" s="10">
        <f>Manhattan!F12</f>
        <v>33.363636363636367</v>
      </c>
      <c r="G62" s="10">
        <f>Manhattan!F13</f>
        <v>33.272727272727273</v>
      </c>
      <c r="H62" s="10">
        <f>F62-G62</f>
        <v>9.0909090909093493E-2</v>
      </c>
      <c r="I62" s="52">
        <f>Manhattan!F14</f>
        <v>66.63636363636364</v>
      </c>
      <c r="J62" s="59">
        <f>Manhattan!J21</f>
        <v>0.49557522123893805</v>
      </c>
      <c r="K62" s="6">
        <f>Manhattan!J22</f>
        <v>0.78923766816143492</v>
      </c>
      <c r="L62" s="6">
        <f>Manhattan!J23</f>
        <v>0.84390243902439022</v>
      </c>
      <c r="M62" s="97">
        <f>Manhattan!J37</f>
        <v>0.54223433242506813</v>
      </c>
      <c r="N62" s="98">
        <f>Manhattan!J36</f>
        <v>0.1830601092896175</v>
      </c>
      <c r="O62" s="57">
        <f>Manhattan!F29</f>
        <v>0.93188010899182561</v>
      </c>
      <c r="P62" s="10">
        <f>Manhattan!F32</f>
        <v>0.56130790190735691</v>
      </c>
      <c r="Q62" s="59">
        <f>Manhattan!B11</f>
        <v>0.24853801169590642</v>
      </c>
      <c r="R62" s="6">
        <f>Manhattan!F35</f>
        <v>0.26071637426900585</v>
      </c>
      <c r="S62" s="6">
        <f>Manhattan!F37</f>
        <v>0.43283980582524267</v>
      </c>
      <c r="T62" s="10">
        <f>Manhattan!F30</f>
        <v>1.03551912568306</v>
      </c>
      <c r="U62" s="10">
        <f>Manhattan!F33</f>
        <v>0.6693989071038251</v>
      </c>
      <c r="V62" s="6">
        <f>Manhattan!C11</f>
        <v>0.26912928759894461</v>
      </c>
      <c r="W62" s="6">
        <f>Manhattan!F36</f>
        <v>0.27838258575197888</v>
      </c>
      <c r="X62" s="60">
        <f>Manhattan!F38</f>
        <v>0.43064081632653062</v>
      </c>
      <c r="Y62" s="100">
        <f>Manhattan!F48</f>
        <v>0.16076294277929154</v>
      </c>
      <c r="Z62" s="98">
        <f>Manhattan!F49</f>
        <v>0.16666666666666666</v>
      </c>
      <c r="AA62" s="57">
        <f>Manhattan!F18</f>
        <v>23.160762942779293</v>
      </c>
      <c r="AB62" s="10">
        <f>Manhattan!F24</f>
        <v>22.315995544931091</v>
      </c>
      <c r="AC62" s="10">
        <f>Manhattan!F19</f>
        <v>27.868852459016392</v>
      </c>
      <c r="AD62" s="10">
        <f>Manhattan!F25</f>
        <v>31.481754840290897</v>
      </c>
      <c r="AE62" s="10">
        <f>Manhattan!F20</f>
        <v>-4.7080895162370986</v>
      </c>
      <c r="AF62" s="52">
        <f>Manhattan!F26</f>
        <v>-9.1657592953598055</v>
      </c>
      <c r="AG62" s="59">
        <f>Manhattan!B22</f>
        <v>0.41666666666666669</v>
      </c>
      <c r="AH62" s="6">
        <f>Manhattan!C22</f>
        <v>0.4375</v>
      </c>
      <c r="AI62" s="80">
        <f>Manhattan!F44</f>
        <v>9.8092643051771122E-2</v>
      </c>
      <c r="AJ62" s="80">
        <f>Manhattan!G44</f>
        <v>0.13114754098360656</v>
      </c>
      <c r="AK62" s="80">
        <f>Manhattan!F45</f>
        <v>0.17647058823529413</v>
      </c>
      <c r="AL62" s="80">
        <f>Manhattan!G45</f>
        <v>0.20588235294117646</v>
      </c>
      <c r="AM62" s="80">
        <f>Manhattan!F41</f>
        <v>0.10526315789473684</v>
      </c>
      <c r="AN62" s="80">
        <f>Manhattan!F42</f>
        <v>0.12664907651715041</v>
      </c>
      <c r="AO62" s="80">
        <f>Manhattan!F52</f>
        <v>6.8212824010914053E-2</v>
      </c>
      <c r="AP62" s="103">
        <f>Manhattan!G52</f>
        <v>5.3206002728512961E-2</v>
      </c>
      <c r="AQ62" s="83">
        <f>Manhattan!F53</f>
        <v>0.39071038251366119</v>
      </c>
      <c r="AR62" s="103">
        <f>Manhattan!G53</f>
        <v>0.32970027247956402</v>
      </c>
      <c r="AS62" s="57">
        <f>Manhattan!F58</f>
        <v>25.981322459820088</v>
      </c>
      <c r="AT62" s="10">
        <f>Manhattan!F59</f>
        <v>30.543267241605133</v>
      </c>
      <c r="AU62" s="52">
        <f>Manhattan!F60</f>
        <v>-4.5619447817850443</v>
      </c>
    </row>
    <row r="63" spans="1:47">
      <c r="A63" s="45" t="s">
        <v>43</v>
      </c>
      <c r="B63" s="51">
        <f>Quinnipiac!F9</f>
        <v>298</v>
      </c>
      <c r="C63" s="8">
        <f>Quinnipiac!F10</f>
        <v>298</v>
      </c>
      <c r="D63" s="8">
        <f>B63-C63</f>
        <v>0</v>
      </c>
      <c r="E63" s="8">
        <f>Quinnipiac!F11</f>
        <v>596</v>
      </c>
      <c r="F63" s="10">
        <f>Quinnipiac!F12</f>
        <v>29.8</v>
      </c>
      <c r="G63" s="10">
        <f>Quinnipiac!F13</f>
        <v>29.8</v>
      </c>
      <c r="H63" s="10">
        <f>F63-G63</f>
        <v>0</v>
      </c>
      <c r="I63" s="52">
        <f>Quinnipiac!F14</f>
        <v>59.6</v>
      </c>
      <c r="J63" s="59">
        <f>Quinnipiac!J21</f>
        <v>0.46808510638297873</v>
      </c>
      <c r="K63" s="6">
        <f>Quinnipiac!J22</f>
        <v>0.79746835443037978</v>
      </c>
      <c r="L63" s="6">
        <f>Quinnipiac!J23</f>
        <v>0.78723404255319152</v>
      </c>
      <c r="M63" s="97">
        <f>Quinnipiac!J37</f>
        <v>0.59060402684563762</v>
      </c>
      <c r="N63" s="98">
        <f>Quinnipiac!J36</f>
        <v>0.28523489932885904</v>
      </c>
      <c r="O63" s="57">
        <f>Quinnipiac!F29</f>
        <v>0.8825503355704698</v>
      </c>
      <c r="P63" s="10">
        <f>Quinnipiac!F32</f>
        <v>0.56375838926174493</v>
      </c>
      <c r="Q63" s="59">
        <f>Quinnipiac!B11</f>
        <v>0.33460076045627374</v>
      </c>
      <c r="R63" s="6">
        <f>Quinnipiac!F35</f>
        <v>0.34724334600760454</v>
      </c>
      <c r="S63" s="6">
        <f>Quinnipiac!F37</f>
        <v>0.54360119047619038</v>
      </c>
      <c r="T63" s="10">
        <f>Quinnipiac!F30</f>
        <v>1.1610738255033557</v>
      </c>
      <c r="U63" s="10">
        <f>Quinnipiac!F33</f>
        <v>0.70469798657718119</v>
      </c>
      <c r="V63" s="6">
        <f>Quinnipiac!C11</f>
        <v>0.32369942196531792</v>
      </c>
      <c r="W63" s="6">
        <f>Quinnipiac!F36</f>
        <v>0.32947687861271674</v>
      </c>
      <c r="X63" s="60">
        <f>Quinnipiac!F38</f>
        <v>0.54285238095238098</v>
      </c>
      <c r="Y63" s="100">
        <f>Quinnipiac!F48</f>
        <v>0.18791946308724833</v>
      </c>
      <c r="Z63" s="98">
        <f>Quinnipiac!F49</f>
        <v>0.27181208053691275</v>
      </c>
      <c r="AA63" s="57">
        <f>Quinnipiac!F18</f>
        <v>29.530201342281881</v>
      </c>
      <c r="AB63" s="10">
        <f>Quinnipiac!F24</f>
        <v>27.700398172959655</v>
      </c>
      <c r="AC63" s="10">
        <f>Quinnipiac!F19</f>
        <v>37.583892617449663</v>
      </c>
      <c r="AD63" s="10">
        <f>Quinnipiac!F25</f>
        <v>37.399542422193655</v>
      </c>
      <c r="AE63" s="10">
        <f>Quinnipiac!F20</f>
        <v>-8.0536912751677825</v>
      </c>
      <c r="AF63" s="52">
        <f>Quinnipiac!F26</f>
        <v>-9.6991442492339992</v>
      </c>
      <c r="AG63" s="59">
        <f>Quinnipiac!B22</f>
        <v>0.11904761904761904</v>
      </c>
      <c r="AH63" s="6">
        <f>Quinnipiac!C22</f>
        <v>0.2</v>
      </c>
      <c r="AI63" s="80">
        <f>Quinnipiac!F44</f>
        <v>0.14093959731543623</v>
      </c>
      <c r="AJ63" s="80">
        <f>Quinnipiac!G44</f>
        <v>0.1174496644295302</v>
      </c>
      <c r="AK63" s="80">
        <f>Quinnipiac!F45</f>
        <v>5.6818181818181816E-2</v>
      </c>
      <c r="AL63" s="80">
        <f>Quinnipiac!G45</f>
        <v>6.25E-2</v>
      </c>
      <c r="AM63" s="80">
        <f>Quinnipiac!F41</f>
        <v>0.1596958174904943</v>
      </c>
      <c r="AN63" s="80">
        <f>Quinnipiac!F42</f>
        <v>0.10115606936416185</v>
      </c>
      <c r="AO63" s="80">
        <f>Quinnipiac!F52</f>
        <v>7.0469798657718116E-2</v>
      </c>
      <c r="AP63" s="103">
        <f>Quinnipiac!G52</f>
        <v>7.7181208053691275E-2</v>
      </c>
      <c r="AQ63" s="83">
        <f>Quinnipiac!F53</f>
        <v>0.32885906040268459</v>
      </c>
      <c r="AR63" s="103">
        <f>Quinnipiac!G53</f>
        <v>0.26845637583892618</v>
      </c>
      <c r="AS63" s="57">
        <f>Quinnipiac!F58</f>
        <v>29.494196489090832</v>
      </c>
      <c r="AT63" s="10">
        <f>Quinnipiac!F59</f>
        <v>31.37323430568626</v>
      </c>
      <c r="AU63" s="52">
        <f>Quinnipiac!F60</f>
        <v>-1.879037816595428</v>
      </c>
    </row>
    <row r="64" spans="1:47">
      <c r="A64" s="45" t="s">
        <v>349</v>
      </c>
      <c r="B64" s="51">
        <f>Michigan!F9</f>
        <v>368</v>
      </c>
      <c r="C64" s="8">
        <f>Michigan!F10</f>
        <v>402</v>
      </c>
      <c r="D64" s="8">
        <f>B64-C64</f>
        <v>-34</v>
      </c>
      <c r="E64" s="8">
        <f>Michigan!F11</f>
        <v>770</v>
      </c>
      <c r="F64" s="10">
        <f>Michigan!F12</f>
        <v>33.416572077185016</v>
      </c>
      <c r="G64" s="10">
        <f>Michigan!F13</f>
        <v>36.503972758229288</v>
      </c>
      <c r="H64" s="10">
        <f>F64-G64</f>
        <v>-3.0874006810442722</v>
      </c>
      <c r="I64" s="52">
        <f>Michigan!F14</f>
        <v>69.920544835414304</v>
      </c>
      <c r="J64" s="59">
        <f>Michigan!J21</f>
        <v>0.42045454545454547</v>
      </c>
      <c r="K64" s="6">
        <f>Michigan!J22</f>
        <v>0.71226415094339623</v>
      </c>
      <c r="L64" s="6">
        <f>Michigan!J23</f>
        <v>0.76063829787234039</v>
      </c>
      <c r="M64" s="97">
        <f>Michigan!J37</f>
        <v>0.55706521739130432</v>
      </c>
      <c r="N64" s="98">
        <f>Michigan!J36</f>
        <v>0.19651741293532338</v>
      </c>
      <c r="O64" s="57">
        <f>Michigan!F29</f>
        <v>0.76902173913043481</v>
      </c>
      <c r="P64" s="10">
        <f>Michigan!F32</f>
        <v>0.49456521739130432</v>
      </c>
      <c r="Q64" s="59">
        <f>Michigan!B11</f>
        <v>0.31095406360424027</v>
      </c>
      <c r="R64" s="6">
        <f>Michigan!F35</f>
        <v>0.31567491166077738</v>
      </c>
      <c r="S64" s="6">
        <f>Michigan!F37</f>
        <v>0.49085714285714283</v>
      </c>
      <c r="T64" s="10">
        <f>Michigan!F30</f>
        <v>0.99502487562189057</v>
      </c>
      <c r="U64" s="10">
        <f>Michigan!F33</f>
        <v>0.62686567164179108</v>
      </c>
      <c r="V64" s="6">
        <f>Michigan!C11</f>
        <v>0.34749999999999998</v>
      </c>
      <c r="W64" s="6">
        <f>Michigan!F36</f>
        <v>0.35417999999999999</v>
      </c>
      <c r="X64" s="60">
        <f>Michigan!F38</f>
        <v>0.56219047619047613</v>
      </c>
      <c r="Y64" s="100">
        <f>Michigan!F48</f>
        <v>0.125</v>
      </c>
      <c r="Z64" s="98">
        <f>Michigan!F49</f>
        <v>0.2462686567164179</v>
      </c>
      <c r="AA64" s="57">
        <f>Michigan!F18</f>
        <v>23.913043478260871</v>
      </c>
      <c r="AB64" s="10">
        <f>Michigan!F24</f>
        <v>24.755768397858109</v>
      </c>
      <c r="AC64" s="10">
        <f>Michigan!F19</f>
        <v>34.577114427860693</v>
      </c>
      <c r="AD64" s="10">
        <f>Michigan!F25</f>
        <v>34.672202962803077</v>
      </c>
      <c r="AE64" s="10">
        <f>Michigan!F20</f>
        <v>-10.664070949599822</v>
      </c>
      <c r="AF64" s="52">
        <f>Michigan!F26</f>
        <v>-9.9164345649449679</v>
      </c>
      <c r="AG64" s="59">
        <f>Michigan!B22</f>
        <v>0.23529411764705882</v>
      </c>
      <c r="AH64" s="6">
        <f>Michigan!C22</f>
        <v>0.5</v>
      </c>
      <c r="AI64" s="80">
        <f>Michigan!F44</f>
        <v>9.2391304347826081E-2</v>
      </c>
      <c r="AJ64" s="80">
        <f>Michigan!G44</f>
        <v>7.9601990049751242E-2</v>
      </c>
      <c r="AK64" s="80">
        <f>Michigan!F45</f>
        <v>9.0909090909090912E-2</v>
      </c>
      <c r="AL64" s="80">
        <f>Michigan!G45</f>
        <v>0.11510791366906475</v>
      </c>
      <c r="AM64" s="80">
        <f>Michigan!F41</f>
        <v>0.12014134275618374</v>
      </c>
      <c r="AN64" s="80">
        <f>Michigan!F42</f>
        <v>0.08</v>
      </c>
      <c r="AO64" s="80">
        <f>Michigan!F52</f>
        <v>4.1558441558441558E-2</v>
      </c>
      <c r="AP64" s="103">
        <f>Michigan!G52</f>
        <v>4.6753246753246755E-2</v>
      </c>
      <c r="AQ64" s="83">
        <f>Michigan!F53</f>
        <v>0.28109452736318408</v>
      </c>
      <c r="AR64" s="103">
        <f>Michigan!G53</f>
        <v>0.25543478260869568</v>
      </c>
      <c r="AS64" s="57">
        <f>Michigan!F58</f>
        <v>29.269035420096021</v>
      </c>
      <c r="AT64" s="10">
        <f>Michigan!F59</f>
        <v>28.4274130035826</v>
      </c>
      <c r="AU64" s="52">
        <f>Michigan!F60</f>
        <v>0.84162241651342029</v>
      </c>
    </row>
    <row r="65" spans="1:47">
      <c r="A65" s="45" t="s">
        <v>57</v>
      </c>
      <c r="B65" s="51">
        <f>VMI!F9</f>
        <v>393</v>
      </c>
      <c r="C65" s="8">
        <f>VMI!F10</f>
        <v>355</v>
      </c>
      <c r="D65" s="8">
        <f>B65-C65</f>
        <v>38</v>
      </c>
      <c r="E65" s="8">
        <f>VMI!F11</f>
        <v>748</v>
      </c>
      <c r="F65" s="10">
        <f>VMI!F12</f>
        <v>35.605889014722536</v>
      </c>
      <c r="G65" s="10">
        <f>VMI!F13</f>
        <v>32.163080407701017</v>
      </c>
      <c r="H65" s="10">
        <f>F65-G65</f>
        <v>3.4428086070215187</v>
      </c>
      <c r="I65" s="52">
        <f>VMI!F14</f>
        <v>67.768969422423552</v>
      </c>
      <c r="J65" s="59">
        <f>VMI!J21</f>
        <v>0.62595419847328249</v>
      </c>
      <c r="K65" s="6">
        <f>VMI!J22</f>
        <v>0.83589743589743593</v>
      </c>
      <c r="L65" s="6">
        <f>VMI!J23</f>
        <v>0.84888888888888892</v>
      </c>
      <c r="M65" s="97">
        <f>VMI!J37</f>
        <v>0.51908396946564883</v>
      </c>
      <c r="N65" s="98">
        <f>VMI!J36</f>
        <v>0.17746478873239438</v>
      </c>
      <c r="O65" s="57">
        <f>VMI!F29</f>
        <v>0.90839694656488545</v>
      </c>
      <c r="P65" s="10">
        <f>VMI!F32</f>
        <v>0.4758269720101781</v>
      </c>
      <c r="Q65" s="59">
        <f>VMI!B11</f>
        <v>0.23809523809523808</v>
      </c>
      <c r="R65" s="6">
        <f>VMI!F35</f>
        <v>0.24183753501400559</v>
      </c>
      <c r="S65" s="6">
        <f>VMI!F37</f>
        <v>0.46168983957219251</v>
      </c>
      <c r="T65" s="10">
        <f>VMI!F30</f>
        <v>1.2422535211267605</v>
      </c>
      <c r="U65" s="10">
        <f>VMI!F33</f>
        <v>0.79436619718309864</v>
      </c>
      <c r="V65" s="6">
        <f>VMI!C11</f>
        <v>0.31292517006802723</v>
      </c>
      <c r="W65" s="6">
        <f>VMI!F36</f>
        <v>0.31897278911564625</v>
      </c>
      <c r="X65" s="60">
        <f>VMI!F38</f>
        <v>0.49881914893617024</v>
      </c>
      <c r="Y65" s="100">
        <f>VMI!F48</f>
        <v>0.11704834605597965</v>
      </c>
      <c r="Z65" s="98">
        <f>VMI!F49</f>
        <v>0.24507042253521127</v>
      </c>
      <c r="AA65" s="57">
        <f>VMI!F18</f>
        <v>21.628498727735369</v>
      </c>
      <c r="AB65" s="10">
        <f>VMI!F24</f>
        <v>21.707039827321342</v>
      </c>
      <c r="AC65" s="10">
        <f>VMI!F19</f>
        <v>38.87323943661972</v>
      </c>
      <c r="AD65" s="10">
        <f>VMI!F25</f>
        <v>39.271738158213935</v>
      </c>
      <c r="AE65" s="10">
        <f>VMI!F20</f>
        <v>-17.244740708884351</v>
      </c>
      <c r="AF65" s="52">
        <f>VMI!F26</f>
        <v>-17.564698330892593</v>
      </c>
      <c r="AG65" s="59">
        <f>VMI!B22</f>
        <v>0.24242424242424243</v>
      </c>
      <c r="AH65" s="6">
        <f>VMI!C22</f>
        <v>0.35483870967741937</v>
      </c>
      <c r="AI65" s="80">
        <f>VMI!F44</f>
        <v>8.3969465648854963E-2</v>
      </c>
      <c r="AJ65" s="80">
        <f>VMI!G44</f>
        <v>8.7323943661971826E-2</v>
      </c>
      <c r="AK65" s="80">
        <f>VMI!F45</f>
        <v>9.4117647058823528E-2</v>
      </c>
      <c r="AL65" s="80">
        <f>VMI!G45</f>
        <v>7.9710144927536225E-2</v>
      </c>
      <c r="AM65" s="80">
        <f>VMI!F41</f>
        <v>9.2436974789915971E-2</v>
      </c>
      <c r="AN65" s="80">
        <f>VMI!F42</f>
        <v>7.029478458049887E-2</v>
      </c>
      <c r="AO65" s="80">
        <f>VMI!F52</f>
        <v>4.6791443850267379E-2</v>
      </c>
      <c r="AP65" s="103">
        <f>VMI!G52</f>
        <v>4.5454545454545456E-2</v>
      </c>
      <c r="AQ65" s="83">
        <f>VMI!F53</f>
        <v>0.40563380281690142</v>
      </c>
      <c r="AR65" s="103">
        <f>VMI!G53</f>
        <v>0.25954198473282442</v>
      </c>
      <c r="AS65" s="57">
        <f>VMI!F58</f>
        <v>29.051710592955033</v>
      </c>
      <c r="AT65" s="10">
        <f>VMI!F59</f>
        <v>29.322748058198275</v>
      </c>
      <c r="AU65" s="52">
        <f>VMI!F60</f>
        <v>-0.27103746524324279</v>
      </c>
    </row>
    <row r="66" spans="1:47">
      <c r="A66" s="45" t="s">
        <v>188</v>
      </c>
      <c r="B66" s="51">
        <f>Mercer!F9</f>
        <v>426</v>
      </c>
      <c r="C66" s="8">
        <f>Mercer!F10</f>
        <v>472</v>
      </c>
      <c r="D66" s="8">
        <f>B66-C66</f>
        <v>-46</v>
      </c>
      <c r="E66" s="8">
        <f>Mercer!F11</f>
        <v>898</v>
      </c>
      <c r="F66" s="10">
        <f>Mercer!F12</f>
        <v>35.5</v>
      </c>
      <c r="G66" s="10">
        <f>Mercer!F13</f>
        <v>39.333333333333336</v>
      </c>
      <c r="H66" s="10">
        <f>F66-G66</f>
        <v>-3.8333333333333357</v>
      </c>
      <c r="I66" s="52">
        <f>Mercer!F14</f>
        <v>74.833333333333329</v>
      </c>
      <c r="J66" s="59">
        <f>Mercer!J21</f>
        <v>0.5</v>
      </c>
      <c r="K66" s="6">
        <f>Mercer!J22</f>
        <v>0.74583333333333335</v>
      </c>
      <c r="L66" s="6">
        <f>Mercer!J23</f>
        <v>0.84905660377358494</v>
      </c>
      <c r="M66" s="97">
        <f>Mercer!J37</f>
        <v>0.61267605633802813</v>
      </c>
      <c r="N66" s="98">
        <f>Mercer!J36</f>
        <v>0.1885593220338983</v>
      </c>
      <c r="O66" s="57">
        <f>Mercer!F29</f>
        <v>0.83098591549295775</v>
      </c>
      <c r="P66" s="10">
        <f>Mercer!F32</f>
        <v>0.46713615023474181</v>
      </c>
      <c r="Q66" s="59">
        <f>Mercer!B11</f>
        <v>0.21468926553672316</v>
      </c>
      <c r="R66" s="6">
        <f>Mercer!F35</f>
        <v>0.22035028248587571</v>
      </c>
      <c r="S66" s="6">
        <f>Mercer!F37</f>
        <v>0.39197989949748746</v>
      </c>
      <c r="T66" s="10">
        <f>Mercer!F30</f>
        <v>1.0317796610169492</v>
      </c>
      <c r="U66" s="10">
        <f>Mercer!F33</f>
        <v>0.63771186440677963</v>
      </c>
      <c r="V66" s="6">
        <f>Mercer!C11</f>
        <v>0.3613963039014374</v>
      </c>
      <c r="W66" s="6">
        <f>Mercer!F36</f>
        <v>0.36755852156057495</v>
      </c>
      <c r="X66" s="60">
        <f>Mercer!F38</f>
        <v>0.59468770764119605</v>
      </c>
      <c r="Y66" s="100">
        <f>Mercer!F48</f>
        <v>8.4507042253521125E-2</v>
      </c>
      <c r="Z66" s="98">
        <f>Mercer!F49</f>
        <v>0.21398305084745764</v>
      </c>
      <c r="AA66" s="57">
        <f>Mercer!F18</f>
        <v>17.84037558685446</v>
      </c>
      <c r="AB66" s="10">
        <f>Mercer!F24</f>
        <v>17.236188509813246</v>
      </c>
      <c r="AC66" s="10">
        <f>Mercer!F19</f>
        <v>37.288135593220339</v>
      </c>
      <c r="AD66" s="10">
        <f>Mercer!F25</f>
        <v>40.121183427230193</v>
      </c>
      <c r="AE66" s="10">
        <f>Mercer!F20</f>
        <v>-19.447760006365879</v>
      </c>
      <c r="AF66" s="52">
        <f>Mercer!F26</f>
        <v>-22.884994917416947</v>
      </c>
      <c r="AG66" s="59">
        <f>Mercer!B22</f>
        <v>0.2857142857142857</v>
      </c>
      <c r="AH66" s="6">
        <f>Mercer!C22</f>
        <v>0.5</v>
      </c>
      <c r="AI66" s="80">
        <f>Mercer!F44</f>
        <v>9.8591549295774641E-2</v>
      </c>
      <c r="AJ66" s="80">
        <f>Mercer!G44</f>
        <v>5.5084745762711863E-2</v>
      </c>
      <c r="AK66" s="80">
        <f>Mercer!F45</f>
        <v>0.15789473684210525</v>
      </c>
      <c r="AL66" s="80">
        <f>Mercer!G45</f>
        <v>7.3863636363636367E-2</v>
      </c>
      <c r="AM66" s="80">
        <f>Mercer!F41</f>
        <v>0.11864406779661017</v>
      </c>
      <c r="AN66" s="80">
        <f>Mercer!F42</f>
        <v>5.3388090349075976E-2</v>
      </c>
      <c r="AO66" s="80">
        <f>Mercer!F52</f>
        <v>3.1180400890868598E-2</v>
      </c>
      <c r="AP66" s="103">
        <f>Mercer!G52</f>
        <v>4.6770601336302897E-2</v>
      </c>
      <c r="AQ66" s="83">
        <f>Mercer!F53</f>
        <v>0.26483050847457629</v>
      </c>
      <c r="AR66" s="103">
        <f>Mercer!G53</f>
        <v>0.28873239436619719</v>
      </c>
      <c r="AS66" s="57">
        <f>Mercer!F58</f>
        <v>27.27708982372042</v>
      </c>
      <c r="AT66" s="10">
        <f>Mercer!F59</f>
        <v>30.460824509312022</v>
      </c>
      <c r="AU66" s="52">
        <f>Mercer!F60</f>
        <v>-3.1837346855916024</v>
      </c>
    </row>
    <row r="67" spans="1:47" s="31" customFormat="1" ht="15.75" thickBot="1">
      <c r="A67" s="45" t="s">
        <v>58</v>
      </c>
      <c r="B67" s="105">
        <f>Wagner!F9</f>
        <v>325</v>
      </c>
      <c r="C67" s="55">
        <f>Wagner!F10</f>
        <v>419</v>
      </c>
      <c r="D67" s="55">
        <f>B67-C67</f>
        <v>-94</v>
      </c>
      <c r="E67" s="55">
        <f>Wagner!F11</f>
        <v>744</v>
      </c>
      <c r="F67" s="56">
        <f>Wagner!F12</f>
        <v>29.511918274687858</v>
      </c>
      <c r="G67" s="56">
        <f>Wagner!F13</f>
        <v>38.047673098751424</v>
      </c>
      <c r="H67" s="56">
        <f>F67-G67</f>
        <v>-8.5357548240635666</v>
      </c>
      <c r="I67" s="106">
        <f>Wagner!F14</f>
        <v>67.559591373439275</v>
      </c>
      <c r="J67" s="107">
        <f>Wagner!J21</f>
        <v>0.34982332155477031</v>
      </c>
      <c r="K67" s="108">
        <f>Wagner!J22</f>
        <v>0.69565217391304346</v>
      </c>
      <c r="L67" s="108">
        <f>Wagner!J23</f>
        <v>0.88953488372093026</v>
      </c>
      <c r="M67" s="109">
        <f>Wagner!J37</f>
        <v>0.62153846153846148</v>
      </c>
      <c r="N67" s="110">
        <f>Wagner!J36</f>
        <v>0.14081145584725538</v>
      </c>
      <c r="O67" s="111">
        <f>Wagner!F29</f>
        <v>0.86461538461538456</v>
      </c>
      <c r="P67" s="56">
        <f>Wagner!F32</f>
        <v>0.49230769230769234</v>
      </c>
      <c r="Q67" s="107">
        <f>Wagner!B11</f>
        <v>0.24911032028469751</v>
      </c>
      <c r="R67" s="108">
        <f>Wagner!F35</f>
        <v>0.25386476868327401</v>
      </c>
      <c r="S67" s="108">
        <f>Wagner!F37</f>
        <v>0.44584999999999997</v>
      </c>
      <c r="T67" s="56">
        <f>Wagner!F30</f>
        <v>1.2410501193317423</v>
      </c>
      <c r="U67" s="56">
        <f>Wagner!F33</f>
        <v>0.76133651551312653</v>
      </c>
      <c r="V67" s="108">
        <f>Wagner!C11</f>
        <v>0.34230769230769231</v>
      </c>
      <c r="W67" s="108">
        <f>Wagner!F36</f>
        <v>0.35415192307692306</v>
      </c>
      <c r="X67" s="112">
        <f>Wagner!F38</f>
        <v>0.57730094043887148</v>
      </c>
      <c r="Y67" s="113">
        <f>Wagner!F48</f>
        <v>0.10461538461538461</v>
      </c>
      <c r="Z67" s="110">
        <f>Wagner!F49</f>
        <v>0.25536992840095463</v>
      </c>
      <c r="AA67" s="111">
        <f>Wagner!F18</f>
        <v>21.53846153846154</v>
      </c>
      <c r="AB67" s="56">
        <f>Wagner!F24</f>
        <v>19.507627595937219</v>
      </c>
      <c r="AC67" s="56">
        <f>Wagner!F19</f>
        <v>42.482100238663485</v>
      </c>
      <c r="AD67" s="56">
        <f>Wagner!F25</f>
        <v>46.530204112901089</v>
      </c>
      <c r="AE67" s="56">
        <f>Wagner!F20</f>
        <v>-20.943638700201944</v>
      </c>
      <c r="AF67" s="106">
        <f>Wagner!F26</f>
        <v>-27.02257651696387</v>
      </c>
      <c r="AG67" s="107">
        <f>Wagner!B22</f>
        <v>0.16326530612244897</v>
      </c>
      <c r="AH67" s="108">
        <f>Wagner!C22</f>
        <v>0.38636363636363635</v>
      </c>
      <c r="AI67" s="114">
        <f>Wagner!F44</f>
        <v>0.15076923076923077</v>
      </c>
      <c r="AJ67" s="114">
        <f>Wagner!G44</f>
        <v>0.10501193317422435</v>
      </c>
      <c r="AK67" s="114">
        <f>Wagner!F45</f>
        <v>0.11428571428571428</v>
      </c>
      <c r="AL67" s="114">
        <f>Wagner!G45</f>
        <v>9.5505617977528087E-2</v>
      </c>
      <c r="AM67" s="114">
        <f>Wagner!F41</f>
        <v>0.17437722419928825</v>
      </c>
      <c r="AN67" s="114">
        <f>Wagner!F42</f>
        <v>8.461538461538462E-2</v>
      </c>
      <c r="AO67" s="114">
        <f>Wagner!F52</f>
        <v>6.0483870967741937E-2</v>
      </c>
      <c r="AP67" s="115">
        <f>Wagner!G52</f>
        <v>6.7204301075268813E-2</v>
      </c>
      <c r="AQ67" s="116">
        <f>Wagner!F53</f>
        <v>0.33651551312649164</v>
      </c>
      <c r="AR67" s="115">
        <f>Wagner!G53</f>
        <v>0.27692307692307694</v>
      </c>
      <c r="AS67" s="111">
        <f>Wagner!F58</f>
        <v>26.796132770390308</v>
      </c>
      <c r="AT67" s="56">
        <f>Wagner!F59</f>
        <v>32.492948293794846</v>
      </c>
      <c r="AU67" s="106">
        <f>Wagner!F60</f>
        <v>-5.6968155234045383</v>
      </c>
    </row>
    <row r="68" spans="1:47">
      <c r="AB68" s="19"/>
    </row>
  </sheetData>
  <autoFilter ref="A6:AU6">
    <filterColumn colId="12"/>
    <filterColumn colId="13"/>
    <filterColumn colId="16"/>
    <filterColumn colId="21"/>
    <filterColumn colId="34"/>
    <filterColumn colId="35"/>
    <filterColumn colId="36"/>
    <filterColumn colId="37"/>
    <filterColumn colId="38"/>
    <filterColumn colId="39"/>
    <filterColumn colId="40"/>
    <filterColumn colId="41"/>
    <filterColumn colId="42"/>
    <filterColumn colId="43"/>
    <sortState ref="A7:AU67">
      <sortCondition descending="1" ref="AF6"/>
    </sortState>
  </autoFilter>
  <mergeCells count="8">
    <mergeCell ref="B4:I4"/>
    <mergeCell ref="O4:X4"/>
    <mergeCell ref="AA4:AF4"/>
    <mergeCell ref="AS4:AU4"/>
    <mergeCell ref="Y4:Z4"/>
    <mergeCell ref="AG4:AP4"/>
    <mergeCell ref="AQ4:AR4"/>
    <mergeCell ref="J4:N4"/>
  </mergeCells>
  <pageMargins left="0.7" right="0.7" top="0.75" bottom="0.75" header="0.3" footer="0.3"/>
  <pageSetup scale="17" fitToHeight="0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43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355</v>
      </c>
    </row>
    <row r="4" spans="1:23" ht="15.75" thickBot="1"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Quinnipiac</v>
      </c>
      <c r="C7" s="75" t="s">
        <v>62</v>
      </c>
      <c r="D7" s="66" t="s">
        <v>193</v>
      </c>
      <c r="E7" s="7"/>
      <c r="F7" s="75" t="str">
        <f>B1</f>
        <v>Quinnipiac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59.6</v>
      </c>
      <c r="K8" s="4">
        <f>RANK(J8,'Universal Aggregate Worksheet'!I7:I67,0)</f>
        <v>57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88</v>
      </c>
      <c r="C9" s="4">
        <v>112</v>
      </c>
      <c r="D9" s="65" t="s">
        <v>1</v>
      </c>
      <c r="E9" s="4" t="s">
        <v>77</v>
      </c>
      <c r="F9" s="77">
        <f>B32+B33+C35</f>
        <v>298</v>
      </c>
      <c r="G9" s="27"/>
      <c r="H9" s="64"/>
      <c r="I9" s="12" t="s">
        <v>154</v>
      </c>
      <c r="J9" s="9">
        <f>F12</f>
        <v>29.8</v>
      </c>
      <c r="K9" s="4">
        <f>RANK(J9,'Universal Aggregate Worksheet'!F7:F67,0)</f>
        <v>52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263</v>
      </c>
      <c r="C10" s="4">
        <v>346</v>
      </c>
      <c r="D10" s="65" t="s">
        <v>2</v>
      </c>
      <c r="E10" s="4" t="s">
        <v>78</v>
      </c>
      <c r="F10" s="77">
        <f>C32+C33+B35</f>
        <v>298</v>
      </c>
      <c r="G10" s="27"/>
      <c r="H10" s="64"/>
      <c r="I10" s="12" t="s">
        <v>155</v>
      </c>
      <c r="J10" s="9">
        <f>F13</f>
        <v>29.8</v>
      </c>
      <c r="K10" s="4">
        <f>RANK(J10,'Universal Aggregate Worksheet'!G7:G67,1)</f>
        <v>10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0.33460076045627374</v>
      </c>
      <c r="C11" s="6">
        <f>C9/C10</f>
        <v>0.32369942196531792</v>
      </c>
      <c r="D11" s="65" t="s">
        <v>3</v>
      </c>
      <c r="E11" s="4" t="s">
        <v>79</v>
      </c>
      <c r="F11" s="77">
        <f>SUM(F9:F10)</f>
        <v>596</v>
      </c>
      <c r="G11" s="27"/>
      <c r="H11" s="64"/>
      <c r="I11" s="12" t="s">
        <v>203</v>
      </c>
      <c r="J11" s="9">
        <f>J9-J10</f>
        <v>0</v>
      </c>
      <c r="K11" s="4">
        <f>RANK(J11,'Universal Aggregate Worksheet'!H7:H67,0)</f>
        <v>33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168</v>
      </c>
      <c r="C12" s="4">
        <v>210</v>
      </c>
      <c r="D12" s="65" t="s">
        <v>4</v>
      </c>
      <c r="E12" s="4" t="s">
        <v>80</v>
      </c>
      <c r="F12" s="78">
        <f>F9/(B44/60)</f>
        <v>29.8</v>
      </c>
      <c r="G12" s="28"/>
      <c r="H12" s="64"/>
      <c r="I12" s="4" t="s">
        <v>128</v>
      </c>
      <c r="J12" s="10">
        <f>F24</f>
        <v>27.700398172959655</v>
      </c>
      <c r="K12" s="4">
        <f>RANK(J12,'Universal Aggregate Worksheet'!AB7:AB67,0)</f>
        <v>42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0.63878326996197721</v>
      </c>
      <c r="C13" s="6">
        <f>C12/C10</f>
        <v>0.60693641618497107</v>
      </c>
      <c r="D13" s="65" t="s">
        <v>5</v>
      </c>
      <c r="E13" s="4" t="s">
        <v>81</v>
      </c>
      <c r="F13" s="78">
        <f>F10/(B44/60)</f>
        <v>29.8</v>
      </c>
      <c r="G13" s="28"/>
      <c r="H13" s="64"/>
      <c r="I13" s="4" t="s">
        <v>131</v>
      </c>
      <c r="J13" s="10">
        <f>F25</f>
        <v>37.399542422193655</v>
      </c>
      <c r="K13" s="4">
        <f>RANK(J13,'Universal Aggregate Worksheet'!AD7:AD67,1)</f>
        <v>58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0.52380952380952384</v>
      </c>
      <c r="C14" s="6">
        <f>C9/C12</f>
        <v>0.53333333333333333</v>
      </c>
      <c r="D14" s="65" t="s">
        <v>6</v>
      </c>
      <c r="E14" s="4" t="s">
        <v>82</v>
      </c>
      <c r="F14" s="78">
        <f>F11/(B44/60)</f>
        <v>59.6</v>
      </c>
      <c r="G14" s="28"/>
      <c r="H14" s="64"/>
      <c r="I14" s="4" t="s">
        <v>133</v>
      </c>
      <c r="J14" s="10">
        <f>F26</f>
        <v>-9.6991442492339992</v>
      </c>
      <c r="K14" s="4">
        <f>RANK(J14,'Universal Aggregate Worksheet'!AF7:AF67,0)</f>
        <v>57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56</v>
      </c>
      <c r="C15" s="4">
        <v>81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0.8825503355704698</v>
      </c>
      <c r="K15" s="4">
        <f>RANK(J15,'Universal Aggregate Worksheet'!O7:O67,0)</f>
        <v>55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0.63636363636363635</v>
      </c>
      <c r="C16" s="6">
        <f>C15/C9</f>
        <v>0.7232142857142857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1.1610738255033557</v>
      </c>
      <c r="K16" s="4">
        <f>RANK(J16,'Universal Aggregate Worksheet'!T7:T67,1)</f>
        <v>57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32</v>
      </c>
      <c r="C17" s="8">
        <f>C9-C15</f>
        <v>31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0.34724334600760454</v>
      </c>
      <c r="K17" s="4">
        <f>RANK(J17,'Universal Aggregate Worksheet'!R7:R67,0)</f>
        <v>4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29.530201342281881</v>
      </c>
      <c r="G18" s="29"/>
      <c r="H18" s="64"/>
      <c r="I18" s="4" t="s">
        <v>166</v>
      </c>
      <c r="J18" s="6">
        <f>F36</f>
        <v>0.32947687861271674</v>
      </c>
      <c r="K18" s="4">
        <f>RANK(J18,'Universal Aggregate Worksheet'!W7:W67,1)</f>
        <v>49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37.583892617449663</v>
      </c>
      <c r="G19" s="29"/>
      <c r="H19" s="64"/>
      <c r="I19" s="4" t="s">
        <v>176</v>
      </c>
      <c r="J19" s="10">
        <f>F48</f>
        <v>0.18791946308724833</v>
      </c>
      <c r="K19" s="4">
        <f>RANK(J19,'Universal Aggregate Worksheet'!Y7:Y67,0)</f>
        <v>18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42</v>
      </c>
      <c r="C20" s="4">
        <v>35</v>
      </c>
      <c r="D20" s="65" t="s">
        <v>12</v>
      </c>
      <c r="E20" s="4" t="s">
        <v>115</v>
      </c>
      <c r="F20" s="10">
        <f>F18-F19</f>
        <v>-8.0536912751677825</v>
      </c>
      <c r="G20" s="29"/>
      <c r="H20" s="64"/>
      <c r="I20" s="4" t="s">
        <v>177</v>
      </c>
      <c r="J20" s="10">
        <f>F49</f>
        <v>0.27181208053691275</v>
      </c>
      <c r="K20" s="4">
        <f>RANK(J20,'Universal Aggregate Worksheet'!Z7:Z67,1)</f>
        <v>61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5</v>
      </c>
      <c r="C21" s="4">
        <v>7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0.46808510638297873</v>
      </c>
      <c r="K21" s="4">
        <f>RANK(J21,'Universal Aggregate Worksheet'!J7:J67,0)</f>
        <v>41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0.11904761904761904</v>
      </c>
      <c r="C22" s="23">
        <f>C21/C20</f>
        <v>0.2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0.79746835443037978</v>
      </c>
      <c r="K22" s="4">
        <f>RANK(J22,'Universal Aggregate Worksheet'!K7:K67,0)</f>
        <v>51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3</v>
      </c>
      <c r="C23" s="12">
        <v>1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0.78723404255319152</v>
      </c>
      <c r="K23" s="4">
        <f>RANK(J23,'Universal Aggregate Worksheet'!L7:L67,1)</f>
        <v>7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8.5714285714285715E-2</v>
      </c>
      <c r="C24" s="23">
        <f>C23/B20</f>
        <v>2.3809523809523808E-2</v>
      </c>
      <c r="D24" s="65" t="s">
        <v>16</v>
      </c>
      <c r="E24" s="12" t="s">
        <v>117</v>
      </c>
      <c r="F24" s="10">
        <f>(F18*'Efficiency Adjustment'!B66)/C71</f>
        <v>27.700398172959655</v>
      </c>
      <c r="G24" s="7"/>
      <c r="H24" s="64"/>
      <c r="I24" s="4" t="s">
        <v>198</v>
      </c>
      <c r="J24" s="6">
        <f>B22</f>
        <v>0.11904761904761904</v>
      </c>
      <c r="K24" s="4">
        <f>RANK(J24,'Universal Aggregate Worksheet'!AG7:AG67,0)</f>
        <v>61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37.399542422193655</v>
      </c>
      <c r="G25" s="7"/>
      <c r="H25" s="64"/>
      <c r="I25" s="12" t="s">
        <v>199</v>
      </c>
      <c r="J25" s="6">
        <f>C22</f>
        <v>0.2</v>
      </c>
      <c r="K25" s="4">
        <f>RANK(J25,'Universal Aggregate Worksheet'!AH7:AH67,1)</f>
        <v>3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-9.6991442492339992</v>
      </c>
      <c r="G26" s="7"/>
      <c r="H26" s="64"/>
      <c r="I26" s="12" t="s">
        <v>212</v>
      </c>
      <c r="J26" s="10">
        <f>F41</f>
        <v>0.1596958174904943</v>
      </c>
      <c r="K26" s="4">
        <f>RANK(J26,'Universal Aggregate Worksheet'!AM7:AM67,0)</f>
        <v>2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249</v>
      </c>
      <c r="C27" s="4">
        <v>290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0.10115606936416185</v>
      </c>
      <c r="K27" s="4">
        <f>RANK(J27,'Universal Aggregate Worksheet'!AN7:AN67,1)</f>
        <v>27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176</v>
      </c>
      <c r="C28" s="12">
        <v>157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0.14093959731543623</v>
      </c>
      <c r="K28" s="4">
        <f>RANK(J28,'Universal Aggregate Worksheet'!AI7:AI67,0)</f>
        <v>4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85</v>
      </c>
      <c r="C29" s="12">
        <v>78</v>
      </c>
      <c r="D29" s="65" t="s">
        <v>21</v>
      </c>
      <c r="E29" s="4" t="s">
        <v>141</v>
      </c>
      <c r="F29" s="10">
        <f>B10/F9</f>
        <v>0.8825503355704698</v>
      </c>
      <c r="G29" s="29"/>
      <c r="H29" s="64"/>
      <c r="I29" s="12" t="s">
        <v>215</v>
      </c>
      <c r="J29" s="80">
        <f>G44</f>
        <v>0.1174496644295302</v>
      </c>
      <c r="K29" s="4">
        <f>RANK(J29,'Universal Aggregate Worksheet'!AJ7:AJ67,1)</f>
        <v>43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1.1610738255033557</v>
      </c>
      <c r="G30" s="7"/>
      <c r="H30" s="64"/>
      <c r="I30" s="12" t="s">
        <v>216</v>
      </c>
      <c r="J30" s="80">
        <f>F45</f>
        <v>5.6818181818181816E-2</v>
      </c>
      <c r="K30" s="4">
        <f>RANK(J30,'Universal Aggregate Worksheet'!AK7:AK67,0)</f>
        <v>60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-0.27852348993288589</v>
      </c>
      <c r="G31" s="29"/>
      <c r="H31" s="64"/>
      <c r="I31" s="12" t="s">
        <v>217</v>
      </c>
      <c r="J31" s="80">
        <f>G45</f>
        <v>6.25E-2</v>
      </c>
      <c r="K31" s="4">
        <f>RANK(J31,'Universal Aggregate Worksheet'!AL7:AL67,1)</f>
        <v>3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110</v>
      </c>
      <c r="C32" s="94">
        <v>125</v>
      </c>
      <c r="D32" s="65" t="s">
        <v>24</v>
      </c>
      <c r="E32" s="4" t="s">
        <v>143</v>
      </c>
      <c r="F32" s="10">
        <f>B12/F9</f>
        <v>0.56375838926174493</v>
      </c>
      <c r="G32" s="29"/>
      <c r="H32" s="64"/>
      <c r="I32" s="12" t="s">
        <v>219</v>
      </c>
      <c r="J32" s="10">
        <f>F52</f>
        <v>7.0469798657718116E-2</v>
      </c>
      <c r="K32" s="4">
        <f>RANK(J32,'Universal Aggregate Worksheet'!AO7:AO67,1)</f>
        <v>53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158</v>
      </c>
      <c r="C33" s="12">
        <v>141</v>
      </c>
      <c r="D33" s="65" t="s">
        <v>25</v>
      </c>
      <c r="E33" s="12" t="s">
        <v>144</v>
      </c>
      <c r="F33" s="10">
        <f>C12/F10</f>
        <v>0.70469798657718119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7.7181208053691275E-2</v>
      </c>
      <c r="K33" s="4">
        <f>RANK(J33,'Universal Aggregate Worksheet'!AP7:AP67,0)</f>
        <v>2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126</v>
      </c>
      <c r="C34" s="94">
        <v>111</v>
      </c>
      <c r="D34" s="65" t="s">
        <v>26</v>
      </c>
      <c r="E34" s="12" t="s">
        <v>87</v>
      </c>
      <c r="F34" s="13">
        <f>F32-F33</f>
        <v>-0.14093959731543626</v>
      </c>
      <c r="G34" s="29"/>
      <c r="H34" s="64"/>
      <c r="I34" s="12" t="s">
        <v>220</v>
      </c>
      <c r="J34" s="80">
        <f>F53</f>
        <v>0.32885906040268459</v>
      </c>
      <c r="K34" s="4">
        <f>RANK(J34,'Universal Aggregate Worksheet'!AQ7:AQ67,0)</f>
        <v>22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32</v>
      </c>
      <c r="C35" s="94">
        <f>C33-C34</f>
        <v>30</v>
      </c>
      <c r="D35" s="65" t="s">
        <v>27</v>
      </c>
      <c r="E35" s="12" t="s">
        <v>145</v>
      </c>
      <c r="F35" s="6">
        <f>((0.167*B21)+(B9)+(0.83*B23))/B10</f>
        <v>0.34724334600760454</v>
      </c>
      <c r="G35" s="30"/>
      <c r="H35" s="64"/>
      <c r="I35" s="12" t="s">
        <v>221</v>
      </c>
      <c r="J35" s="80">
        <f>G53</f>
        <v>0.26845637583892618</v>
      </c>
      <c r="K35" s="4">
        <f>RANK(J35,'Universal Aggregate Worksheet'!AR7:AR67,1)</f>
        <v>9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0.79746835443037978</v>
      </c>
      <c r="C36" s="6">
        <f>C34/(C34+C35)</f>
        <v>0.78723404255319152</v>
      </c>
      <c r="D36" s="65" t="s">
        <v>28</v>
      </c>
      <c r="E36" s="12" t="s">
        <v>146</v>
      </c>
      <c r="F36" s="6">
        <f>((0.167*C21)+(C9)+(0.83*C23))/C10</f>
        <v>0.32947687861271674</v>
      </c>
      <c r="G36" s="7"/>
      <c r="H36" s="64"/>
      <c r="I36" s="12" t="s">
        <v>352</v>
      </c>
      <c r="J36" s="80">
        <f>F54</f>
        <v>0.28523489932885904</v>
      </c>
      <c r="K36" s="4">
        <f>RANK(J36,'Universal Aggregate Worksheet'!N7:N67,1)</f>
        <v>58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0.54360119047619038</v>
      </c>
      <c r="G37" s="30"/>
      <c r="H37" s="64"/>
      <c r="I37" s="12" t="s">
        <v>353</v>
      </c>
      <c r="J37" s="80">
        <f>F55</f>
        <v>0.59060402684563762</v>
      </c>
      <c r="K37" s="4">
        <f>RANK(J37,'Universal Aggregate Worksheet'!M7:M67,1)</f>
        <v>58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0.54285238095238098</v>
      </c>
      <c r="G38" s="30"/>
      <c r="H38" s="64"/>
      <c r="I38" s="12" t="s">
        <v>200</v>
      </c>
      <c r="J38" s="10">
        <f>B71</f>
        <v>29.494196489090832</v>
      </c>
      <c r="K38" s="4">
        <f>RANK(J38,'Universal Aggregate Worksheet'!AS7:AS67,0)</f>
        <v>29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42</v>
      </c>
      <c r="C39" s="12">
        <v>46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31.37323430568626</v>
      </c>
      <c r="K39" s="4">
        <f>RANK(J39,'Universal Aggregate Worksheet'!AT7:AT67,1)</f>
        <v>59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36</v>
      </c>
      <c r="C40" s="4">
        <v>35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-1.879037816595428</v>
      </c>
      <c r="K40" s="4">
        <f>RANK(J40,'Universal Aggregate Worksheet'!AU7:AU67,0)</f>
        <v>51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0.1596958174904943</v>
      </c>
      <c r="G41" s="13">
        <f>C20/C10</f>
        <v>0.10115606936416185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0.10115606936416185</v>
      </c>
      <c r="G42" s="10">
        <f>B20/B10</f>
        <v>0.1596958174904943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5.8539748126332447E-2</v>
      </c>
      <c r="G43" s="10">
        <f>G41-G42</f>
        <v>-5.8539748126332447E-2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600</v>
      </c>
      <c r="C44" s="4">
        <v>600</v>
      </c>
      <c r="D44" s="65" t="s">
        <v>34</v>
      </c>
      <c r="E44" s="12" t="s">
        <v>209</v>
      </c>
      <c r="F44" s="79">
        <f>B20/F9</f>
        <v>0.14093959731543623</v>
      </c>
      <c r="G44" s="79">
        <f>C20/F10</f>
        <v>0.1174496644295302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5.6818181818181816E-2</v>
      </c>
      <c r="G45" s="79">
        <f>C21/C9</f>
        <v>6.25E-2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0.18791946308724833</v>
      </c>
      <c r="G48" s="32"/>
      <c r="H48" s="64"/>
      <c r="M48" s="65" t="s">
        <v>39</v>
      </c>
    </row>
    <row r="49" spans="1:13">
      <c r="A49" s="4" t="s">
        <v>5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26.409495548961427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28.947368421052634</v>
      </c>
      <c r="D49" s="65" t="s">
        <v>38</v>
      </c>
      <c r="E49" s="4" t="s">
        <v>152</v>
      </c>
      <c r="F49" s="10">
        <f>C15/F10</f>
        <v>0.27181208053691275</v>
      </c>
      <c r="G49" s="29"/>
      <c r="H49" s="64"/>
      <c r="M49" s="65" t="s">
        <v>38</v>
      </c>
    </row>
    <row r="50" spans="1:13">
      <c r="A50" s="4" t="s">
        <v>0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34.090909090909086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24.795640326975477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17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31.72043010752688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30.153846153846153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14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26.086956521739129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27.118644067796609</v>
      </c>
      <c r="D52" s="65" t="s">
        <v>43</v>
      </c>
      <c r="E52" s="4" t="s">
        <v>85</v>
      </c>
      <c r="F52" s="10">
        <f>B39/F11</f>
        <v>7.0469798657718116E-2</v>
      </c>
      <c r="G52" s="10">
        <f>C39/F11</f>
        <v>7.7181208053691275E-2</v>
      </c>
      <c r="H52" s="64"/>
      <c r="M52" s="65" t="s">
        <v>42</v>
      </c>
    </row>
    <row r="53" spans="1:13">
      <c r="A53" s="4" t="s">
        <v>191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21.223021582733814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29.29936305732484</v>
      </c>
      <c r="D53" s="65" t="s">
        <v>44</v>
      </c>
      <c r="E53" s="12" t="s">
        <v>211</v>
      </c>
      <c r="F53" s="79">
        <f>(C12-C9)/F10</f>
        <v>0.32885906040268459</v>
      </c>
      <c r="G53" s="79">
        <f>(B12-B9)/F9</f>
        <v>0.26845637583892618</v>
      </c>
      <c r="H53" s="64"/>
      <c r="M53" s="65" t="s">
        <v>43</v>
      </c>
    </row>
    <row r="54" spans="1:13">
      <c r="A54" s="4" t="s">
        <v>19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39.722222222222221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34.625322997416021</v>
      </c>
      <c r="D54" s="65" t="s">
        <v>45</v>
      </c>
      <c r="E54" s="12" t="s">
        <v>350</v>
      </c>
      <c r="F54" s="79">
        <f>B29/F10</f>
        <v>0.28523489932885904</v>
      </c>
      <c r="G54" s="79">
        <f>C29/F9</f>
        <v>0.26174496644295303</v>
      </c>
      <c r="H54" s="64"/>
      <c r="M54" s="65" t="s">
        <v>44</v>
      </c>
    </row>
    <row r="55" spans="1:13">
      <c r="A55" s="4" t="s">
        <v>4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28.783382789317507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33.61581920903955</v>
      </c>
      <c r="D55" s="65" t="s">
        <v>46</v>
      </c>
      <c r="E55" s="12" t="s">
        <v>351</v>
      </c>
      <c r="F55" s="79">
        <f>B28/F9</f>
        <v>0.59060402684563762</v>
      </c>
      <c r="G55" s="79">
        <f>C28/F10</f>
        <v>0.52684563758389258</v>
      </c>
      <c r="H55" s="64"/>
      <c r="M55" s="65" t="s">
        <v>45</v>
      </c>
    </row>
    <row r="56" spans="1:13">
      <c r="A56" s="4" t="s">
        <v>190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32.575757575757578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34.042553191489361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58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21.53846153846154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42.482100238663485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20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32.791327913279133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28.651685393258425</v>
      </c>
      <c r="D58" s="65" t="s">
        <v>191</v>
      </c>
      <c r="E58" s="12" t="s">
        <v>100</v>
      </c>
      <c r="F58" s="10">
        <f>B71</f>
        <v>29.494196489090832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31.37323430568626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-1.879037816595428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29.494196489090832</v>
      </c>
      <c r="C71" s="34">
        <f>AVERAGEIF(C49:C67,"&gt;0")</f>
        <v>31.37323430568626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4" zoomScaleNormal="100" workbookViewId="0">
      <selection activeCell="C34" sqref="C34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44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355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Robert Morris</v>
      </c>
      <c r="C7" s="75" t="s">
        <v>62</v>
      </c>
      <c r="D7" s="66" t="s">
        <v>193</v>
      </c>
      <c r="E7" s="7"/>
      <c r="F7" s="75" t="str">
        <f>B1</f>
        <v>Robert Morris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74.727272727272734</v>
      </c>
      <c r="K8" s="4">
        <f>RANK(J8,'Universal Aggregate Worksheet'!I7:I67,0)</f>
        <v>4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145</v>
      </c>
      <c r="C9" s="4">
        <v>142</v>
      </c>
      <c r="D9" s="65" t="s">
        <v>1</v>
      </c>
      <c r="E9" s="4" t="s">
        <v>77</v>
      </c>
      <c r="F9" s="77">
        <f>B32+B33+C35</f>
        <v>410</v>
      </c>
      <c r="G9" s="27"/>
      <c r="H9" s="64"/>
      <c r="I9" s="12" t="s">
        <v>154</v>
      </c>
      <c r="J9" s="9">
        <f>F12</f>
        <v>37.272727272727273</v>
      </c>
      <c r="K9" s="4">
        <f>RANK(J9,'Universal Aggregate Worksheet'!F7:F67,0)</f>
        <v>5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429</v>
      </c>
      <c r="C10" s="4">
        <v>439</v>
      </c>
      <c r="D10" s="65" t="s">
        <v>2</v>
      </c>
      <c r="E10" s="4" t="s">
        <v>78</v>
      </c>
      <c r="F10" s="77">
        <f>C32+C33+B35</f>
        <v>412</v>
      </c>
      <c r="G10" s="27"/>
      <c r="H10" s="64"/>
      <c r="I10" s="12" t="s">
        <v>155</v>
      </c>
      <c r="J10" s="9">
        <f>F13</f>
        <v>37.454545454545453</v>
      </c>
      <c r="K10" s="4">
        <f>RANK(J10,'Universal Aggregate Worksheet'!G7:G67,1)</f>
        <v>56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0.33799533799533799</v>
      </c>
      <c r="C11" s="6">
        <f>C9/C10</f>
        <v>0.32346241457858771</v>
      </c>
      <c r="D11" s="65" t="s">
        <v>3</v>
      </c>
      <c r="E11" s="4" t="s">
        <v>79</v>
      </c>
      <c r="F11" s="77">
        <f>SUM(F9:F10)</f>
        <v>822</v>
      </c>
      <c r="G11" s="27"/>
      <c r="H11" s="64"/>
      <c r="I11" s="12" t="s">
        <v>203</v>
      </c>
      <c r="J11" s="9">
        <f>J9-J10</f>
        <v>-0.18181818181817988</v>
      </c>
      <c r="K11" s="4">
        <f>RANK(J11,'Universal Aggregate Worksheet'!H7:H67,0)</f>
        <v>34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263</v>
      </c>
      <c r="C12" s="4">
        <v>279</v>
      </c>
      <c r="D12" s="65" t="s">
        <v>4</v>
      </c>
      <c r="E12" s="4" t="s">
        <v>80</v>
      </c>
      <c r="F12" s="78">
        <f>F9/(B44/60)</f>
        <v>37.272727272727273</v>
      </c>
      <c r="G12" s="28"/>
      <c r="H12" s="64"/>
      <c r="I12" s="4" t="s">
        <v>128</v>
      </c>
      <c r="J12" s="10">
        <f>F24</f>
        <v>34.676683614915099</v>
      </c>
      <c r="K12" s="4">
        <f>RANK(J12,'Universal Aggregate Worksheet'!AB7:AB67,0)</f>
        <v>9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0.61305361305361306</v>
      </c>
      <c r="C13" s="6">
        <f>C12/C10</f>
        <v>0.63553530751708431</v>
      </c>
      <c r="D13" s="65" t="s">
        <v>5</v>
      </c>
      <c r="E13" s="4" t="s">
        <v>81</v>
      </c>
      <c r="F13" s="78">
        <f>F10/(B44/60)</f>
        <v>37.454545454545453</v>
      </c>
      <c r="G13" s="28"/>
      <c r="H13" s="64"/>
      <c r="I13" s="4" t="s">
        <v>131</v>
      </c>
      <c r="J13" s="10">
        <f>F25</f>
        <v>34.448189453945766</v>
      </c>
      <c r="K13" s="4">
        <f>RANK(J13,'Universal Aggregate Worksheet'!AD7:AD67,1)</f>
        <v>54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0.5513307984790875</v>
      </c>
      <c r="C14" s="6">
        <f>C9/C12</f>
        <v>0.50896057347670254</v>
      </c>
      <c r="D14" s="65" t="s">
        <v>6</v>
      </c>
      <c r="E14" s="4" t="s">
        <v>82</v>
      </c>
      <c r="F14" s="78">
        <f>F11/(B44/60)</f>
        <v>74.727272727272734</v>
      </c>
      <c r="G14" s="28"/>
      <c r="H14" s="64"/>
      <c r="I14" s="4" t="s">
        <v>133</v>
      </c>
      <c r="J14" s="10">
        <f>F26</f>
        <v>0.22849416096933339</v>
      </c>
      <c r="K14" s="4">
        <f>RANK(J14,'Universal Aggregate Worksheet'!AF7:AF67,0)</f>
        <v>31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97</v>
      </c>
      <c r="C15" s="4">
        <v>81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1.0463414634146342</v>
      </c>
      <c r="K15" s="4">
        <f>RANK(J15,'Universal Aggregate Worksheet'!O7:O67,0)</f>
        <v>26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0.66896551724137931</v>
      </c>
      <c r="C16" s="6">
        <f>C15/C9</f>
        <v>0.57042253521126762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1.0655339805825244</v>
      </c>
      <c r="K16" s="4">
        <f>RANK(J16,'Universal Aggregate Worksheet'!T7:T67,1)</f>
        <v>42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48</v>
      </c>
      <c r="C17" s="8">
        <f>C9-C15</f>
        <v>61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0.34343356643356643</v>
      </c>
      <c r="K17" s="4">
        <f>RANK(J17,'Universal Aggregate Worksheet'!R7:R67,0)</f>
        <v>8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35.365853658536587</v>
      </c>
      <c r="G18" s="29"/>
      <c r="H18" s="64"/>
      <c r="I18" s="4" t="s">
        <v>166</v>
      </c>
      <c r="J18" s="6">
        <f>F36</f>
        <v>0.33183143507972668</v>
      </c>
      <c r="K18" s="4">
        <f>RANK(J18,'Universal Aggregate Worksheet'!W7:W67,1)</f>
        <v>51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34.466019417475728</v>
      </c>
      <c r="G19" s="29"/>
      <c r="H19" s="64"/>
      <c r="I19" s="4" t="s">
        <v>176</v>
      </c>
      <c r="J19" s="10">
        <f>F48</f>
        <v>0.23658536585365852</v>
      </c>
      <c r="K19" s="4">
        <f>RANK(J19,'Universal Aggregate Worksheet'!Y7:Y67,0)</f>
        <v>4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25</v>
      </c>
      <c r="C20" s="4">
        <v>45</v>
      </c>
      <c r="D20" s="65" t="s">
        <v>12</v>
      </c>
      <c r="E20" s="4" t="s">
        <v>115</v>
      </c>
      <c r="F20" s="10">
        <f>F18-F19</f>
        <v>0.89983424106085863</v>
      </c>
      <c r="G20" s="29"/>
      <c r="H20" s="64"/>
      <c r="I20" s="4" t="s">
        <v>177</v>
      </c>
      <c r="J20" s="10">
        <f>F49</f>
        <v>0.19660194174757281</v>
      </c>
      <c r="K20" s="4">
        <f>RANK(J20,'Universal Aggregate Worksheet'!Z7:Z67,1)</f>
        <v>47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9</v>
      </c>
      <c r="C21" s="4">
        <v>22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0.51702786377708976</v>
      </c>
      <c r="K21" s="4">
        <f>RANK(J21,'Universal Aggregate Worksheet'!J7:J67,0)</f>
        <v>24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0.36</v>
      </c>
      <c r="C22" s="23">
        <f>C21/C20</f>
        <v>0.48888888888888887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0.784037558685446</v>
      </c>
      <c r="K22" s="4">
        <f>RANK(J22,'Universal Aggregate Worksheet'!K7:K67,0)</f>
        <v>54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0.8571428571428571</v>
      </c>
      <c r="K23" s="4">
        <f>RANK(J23,'Universal Aggregate Worksheet'!L7:L67,1)</f>
        <v>48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2.2222222222222223E-2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34.676683614915099</v>
      </c>
      <c r="G24" s="7"/>
      <c r="H24" s="64"/>
      <c r="I24" s="4" t="s">
        <v>198</v>
      </c>
      <c r="J24" s="6">
        <f>B22</f>
        <v>0.36</v>
      </c>
      <c r="K24" s="4">
        <f>RANK(J24,'Universal Aggregate Worksheet'!AG7:AG67,0)</f>
        <v>30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34.448189453945766</v>
      </c>
      <c r="G25" s="7"/>
      <c r="H25" s="64"/>
      <c r="I25" s="12" t="s">
        <v>199</v>
      </c>
      <c r="J25" s="6">
        <f>C22</f>
        <v>0.48888888888888887</v>
      </c>
      <c r="K25" s="4">
        <f>RANK(J25,'Universal Aggregate Worksheet'!AH7:AH67,1)</f>
        <v>57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0.22849416096933339</v>
      </c>
      <c r="G26" s="7"/>
      <c r="H26" s="64"/>
      <c r="I26" s="12" t="s">
        <v>212</v>
      </c>
      <c r="J26" s="10">
        <f>F41</f>
        <v>5.8275058275058272E-2</v>
      </c>
      <c r="K26" s="4">
        <f>RANK(J26,'Universal Aggregate Worksheet'!AM7:AM67,0)</f>
        <v>61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397</v>
      </c>
      <c r="C27" s="4">
        <v>344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0.10250569476082004</v>
      </c>
      <c r="K27" s="4">
        <f>RANK(J27,'Universal Aggregate Worksheet'!AN7:AN67,1)</f>
        <v>30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199</v>
      </c>
      <c r="C28" s="12">
        <v>174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6.097560975609756E-2</v>
      </c>
      <c r="K28" s="4">
        <f>RANK(J28,'Universal Aggregate Worksheet'!AI7:AI67,0)</f>
        <v>61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81</v>
      </c>
      <c r="C29" s="12">
        <v>86</v>
      </c>
      <c r="D29" s="65" t="s">
        <v>21</v>
      </c>
      <c r="E29" s="4" t="s">
        <v>141</v>
      </c>
      <c r="F29" s="10">
        <f>B10/F9</f>
        <v>1.0463414634146342</v>
      </c>
      <c r="G29" s="29"/>
      <c r="H29" s="64"/>
      <c r="I29" s="12" t="s">
        <v>215</v>
      </c>
      <c r="J29" s="80">
        <f>G44</f>
        <v>0.10922330097087378</v>
      </c>
      <c r="K29" s="4">
        <f>RANK(J29,'Universal Aggregate Worksheet'!AJ7:AJ67,1)</f>
        <v>35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1.0655339805825244</v>
      </c>
      <c r="G30" s="7"/>
      <c r="H30" s="64"/>
      <c r="I30" s="12" t="s">
        <v>216</v>
      </c>
      <c r="J30" s="80">
        <f>F45</f>
        <v>6.2068965517241378E-2</v>
      </c>
      <c r="K30" s="4">
        <f>RANK(J30,'Universal Aggregate Worksheet'!AK7:AK67,0)</f>
        <v>59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-1.9192517167890166E-2</v>
      </c>
      <c r="G31" s="29"/>
      <c r="H31" s="64"/>
      <c r="I31" s="12" t="s">
        <v>217</v>
      </c>
      <c r="J31" s="80">
        <f>G45</f>
        <v>0.15492957746478872</v>
      </c>
      <c r="K31" s="4">
        <f>RANK(J31,'Universal Aggregate Worksheet'!AL7:AL67,1)</f>
        <v>49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167</v>
      </c>
      <c r="C32" s="94">
        <v>156</v>
      </c>
      <c r="D32" s="65" t="s">
        <v>24</v>
      </c>
      <c r="E32" s="4" t="s">
        <v>143</v>
      </c>
      <c r="F32" s="10">
        <f>B12/F9</f>
        <v>0.64146341463414636</v>
      </c>
      <c r="G32" s="29"/>
      <c r="H32" s="64"/>
      <c r="I32" s="12" t="s">
        <v>219</v>
      </c>
      <c r="J32" s="10">
        <f>F52</f>
        <v>6.6909975669099758E-2</v>
      </c>
      <c r="K32" s="4">
        <f>RANK(J32,'Universal Aggregate Worksheet'!AO7:AO67,1)</f>
        <v>49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213</v>
      </c>
      <c r="C33" s="12">
        <v>210</v>
      </c>
      <c r="D33" s="65" t="s">
        <v>25</v>
      </c>
      <c r="E33" s="12" t="s">
        <v>144</v>
      </c>
      <c r="F33" s="10">
        <f>C12/F10</f>
        <v>0.67718446601941751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3.5279805352798052E-2</v>
      </c>
      <c r="K33" s="4">
        <f>RANK(J33,'Universal Aggregate Worksheet'!AP7:AP67,0)</f>
        <v>60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167</v>
      </c>
      <c r="C34" s="94">
        <v>180</v>
      </c>
      <c r="D34" s="65" t="s">
        <v>26</v>
      </c>
      <c r="E34" s="12" t="s">
        <v>87</v>
      </c>
      <c r="F34" s="13">
        <f>F32-F33</f>
        <v>-3.5721051385271152E-2</v>
      </c>
      <c r="G34" s="29"/>
      <c r="H34" s="64"/>
      <c r="I34" s="12" t="s">
        <v>220</v>
      </c>
      <c r="J34" s="80">
        <f>F53</f>
        <v>0.33252427184466021</v>
      </c>
      <c r="K34" s="4">
        <f>RANK(J34,'Universal Aggregate Worksheet'!AQ7:AQ67,0)</f>
        <v>21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46</v>
      </c>
      <c r="C35" s="94">
        <f>C33-C34</f>
        <v>30</v>
      </c>
      <c r="D35" s="65" t="s">
        <v>27</v>
      </c>
      <c r="E35" s="12" t="s">
        <v>145</v>
      </c>
      <c r="F35" s="6">
        <f>((0.167*B21)+(B9)+(0.83*B23))/B10</f>
        <v>0.34343356643356643</v>
      </c>
      <c r="G35" s="30"/>
      <c r="H35" s="64"/>
      <c r="I35" s="12" t="s">
        <v>221</v>
      </c>
      <c r="J35" s="80">
        <f>G53</f>
        <v>0.28780487804878047</v>
      </c>
      <c r="K35" s="4">
        <f>RANK(J35,'Universal Aggregate Worksheet'!AR7:AR67,1)</f>
        <v>20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0.784037558685446</v>
      </c>
      <c r="C36" s="6">
        <f>C34/(C34+C35)</f>
        <v>0.8571428571428571</v>
      </c>
      <c r="D36" s="65" t="s">
        <v>28</v>
      </c>
      <c r="E36" s="12" t="s">
        <v>146</v>
      </c>
      <c r="F36" s="6">
        <f>((0.167*C21)+(C9)+(0.83*C23))/C10</f>
        <v>0.33183143507972668</v>
      </c>
      <c r="G36" s="7"/>
      <c r="H36" s="64"/>
      <c r="I36" s="12" t="s">
        <v>352</v>
      </c>
      <c r="J36" s="80">
        <f>F54</f>
        <v>0.19660194174757281</v>
      </c>
      <c r="K36" s="4">
        <f>RANK(J36,'Universal Aggregate Worksheet'!N7:N67,1)</f>
        <v>22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0.56020152091254749</v>
      </c>
      <c r="G37" s="30"/>
      <c r="H37" s="64"/>
      <c r="I37" s="12" t="s">
        <v>353</v>
      </c>
      <c r="J37" s="80">
        <f>F55</f>
        <v>0.48536585365853657</v>
      </c>
      <c r="K37" s="4">
        <f>RANK(J37,'Universal Aggregate Worksheet'!M7:M67,1)</f>
        <v>38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0.52212903225806451</v>
      </c>
      <c r="G38" s="30"/>
      <c r="H38" s="64"/>
      <c r="I38" s="12" t="s">
        <v>200</v>
      </c>
      <c r="J38" s="10">
        <f>B71</f>
        <v>29.364717469716656</v>
      </c>
      <c r="K38" s="4">
        <f>RANK(J38,'Universal Aggregate Worksheet'!AS7:AS67,0)</f>
        <v>34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55</v>
      </c>
      <c r="C39" s="12">
        <v>29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30.014111125060992</v>
      </c>
      <c r="K39" s="4">
        <f>RANK(J39,'Universal Aggregate Worksheet'!AT7:AT67,1)</f>
        <v>40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45.5</v>
      </c>
      <c r="C40" s="4">
        <v>28.5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-0.64939365534433691</v>
      </c>
      <c r="K40" s="4">
        <f>RANK(J40,'Universal Aggregate Worksheet'!AU7:AU67,0)</f>
        <v>41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5.8275058275058272E-2</v>
      </c>
      <c r="G41" s="13">
        <f>C20/C10</f>
        <v>0.10250569476082004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0.10250569476082004</v>
      </c>
      <c r="G42" s="10">
        <f>B20/B10</f>
        <v>5.8275058275058272E-2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-4.4230636485761768E-2</v>
      </c>
      <c r="G43" s="10">
        <f>G41-G42</f>
        <v>4.4230636485761768E-2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660</v>
      </c>
      <c r="C44" s="4">
        <v>660</v>
      </c>
      <c r="D44" s="65" t="s">
        <v>34</v>
      </c>
      <c r="E44" s="12" t="s">
        <v>209</v>
      </c>
      <c r="F44" s="79">
        <f>B20/F9</f>
        <v>6.097560975609756E-2</v>
      </c>
      <c r="G44" s="79">
        <f>C20/F10</f>
        <v>0.10922330097087378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6.2068965517241378E-2</v>
      </c>
      <c r="G45" s="79">
        <f>C21/C9</f>
        <v>0.15492957746478872</v>
      </c>
      <c r="H45" s="64"/>
      <c r="M45" s="65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22"/>
      <c r="O46" s="22"/>
      <c r="P46" s="22"/>
      <c r="Q46" s="22"/>
      <c r="R46" s="22"/>
      <c r="S46" s="22"/>
      <c r="T46" s="22"/>
      <c r="U46" s="22"/>
      <c r="V46" s="22"/>
      <c r="W46" s="22"/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22"/>
      <c r="O47" s="22"/>
      <c r="P47" s="22"/>
      <c r="Q47" s="22"/>
      <c r="R47" s="22"/>
      <c r="S47" s="22"/>
      <c r="T47" s="22"/>
      <c r="U47" s="22"/>
      <c r="V47" s="22"/>
      <c r="W47" s="22"/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0.23658536585365852</v>
      </c>
      <c r="G48" s="32"/>
      <c r="H48" s="64"/>
      <c r="M48" s="65" t="s">
        <v>39</v>
      </c>
      <c r="N48" s="22"/>
      <c r="O48" s="22"/>
      <c r="P48" s="22"/>
      <c r="Q48" s="22"/>
      <c r="R48" s="22"/>
      <c r="S48" s="22"/>
      <c r="T48" s="22"/>
      <c r="U48" s="22"/>
      <c r="V48" s="22"/>
      <c r="W48" s="22"/>
    </row>
    <row r="49" spans="1:23">
      <c r="A49" s="4" t="s">
        <v>3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25.407166123778502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28.481012658227851</v>
      </c>
      <c r="D49" s="65" t="s">
        <v>38</v>
      </c>
      <c r="E49" s="4" t="s">
        <v>152</v>
      </c>
      <c r="F49" s="10">
        <f>C15/F10</f>
        <v>0.19660194174757281</v>
      </c>
      <c r="G49" s="29"/>
      <c r="H49" s="64"/>
      <c r="M49" s="65" t="s">
        <v>38</v>
      </c>
      <c r="N49" s="22"/>
      <c r="O49" s="22"/>
      <c r="P49" s="22"/>
      <c r="Q49" s="22"/>
      <c r="R49" s="22"/>
      <c r="S49" s="22"/>
      <c r="T49" s="22"/>
      <c r="U49" s="22"/>
      <c r="V49" s="22"/>
      <c r="W49" s="22"/>
    </row>
    <row r="50" spans="1:23">
      <c r="A50" s="4" t="s">
        <v>53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28.865979381443296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31.818181818181817</v>
      </c>
      <c r="D50" s="65" t="s">
        <v>41</v>
      </c>
      <c r="E50" s="7"/>
      <c r="F50" s="7"/>
      <c r="G50" s="7"/>
      <c r="H50" s="64"/>
      <c r="M50" s="65" t="s">
        <v>40</v>
      </c>
      <c r="N50" s="22"/>
      <c r="O50" s="22"/>
      <c r="P50" s="22"/>
      <c r="Q50" s="22"/>
      <c r="R50" s="22"/>
      <c r="S50" s="22"/>
      <c r="T50" s="22"/>
      <c r="U50" s="22"/>
      <c r="V50" s="22"/>
      <c r="W50" s="22"/>
    </row>
    <row r="51" spans="1:23">
      <c r="A51" s="4" t="s">
        <v>0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34.090909090909086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24.795640326975477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23">
      <c r="A52" s="4" t="s">
        <v>13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35.977337110481585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26.229508196721312</v>
      </c>
      <c r="D52" s="65" t="s">
        <v>43</v>
      </c>
      <c r="E52" s="4" t="s">
        <v>85</v>
      </c>
      <c r="F52" s="10">
        <f>B39/F11</f>
        <v>6.6909975669099758E-2</v>
      </c>
      <c r="G52" s="10">
        <f>C39/F11</f>
        <v>3.5279805352798052E-2</v>
      </c>
      <c r="H52" s="64"/>
      <c r="M52" s="65" t="s">
        <v>42</v>
      </c>
    </row>
    <row r="53" spans="1:23">
      <c r="A53" s="4" t="s">
        <v>9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35.083532219570408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26.208651399491096</v>
      </c>
      <c r="D53" s="65" t="s">
        <v>44</v>
      </c>
      <c r="E53" s="12" t="s">
        <v>211</v>
      </c>
      <c r="F53" s="79">
        <f>(C12-C9)/F10</f>
        <v>0.33252427184466021</v>
      </c>
      <c r="G53" s="79">
        <f>(B12-B9)/F9</f>
        <v>0.28780487804878047</v>
      </c>
      <c r="H53" s="64"/>
      <c r="M53" s="65" t="s">
        <v>43</v>
      </c>
    </row>
    <row r="54" spans="1:23">
      <c r="A54" s="4" t="s">
        <v>37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25.966850828729282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23.013698630136986</v>
      </c>
      <c r="D54" s="65" t="s">
        <v>45</v>
      </c>
      <c r="E54" s="12" t="s">
        <v>350</v>
      </c>
      <c r="F54" s="79">
        <f>B29/F10</f>
        <v>0.19660194174757281</v>
      </c>
      <c r="G54" s="79">
        <f>C29/F9</f>
        <v>0.2097560975609756</v>
      </c>
      <c r="H54" s="64"/>
      <c r="M54" s="65" t="s">
        <v>44</v>
      </c>
    </row>
    <row r="55" spans="1:23">
      <c r="A55" s="4" t="s">
        <v>21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28.656716417910449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35.889570552147241</v>
      </c>
      <c r="D55" s="65" t="s">
        <v>46</v>
      </c>
      <c r="E55" s="12" t="s">
        <v>351</v>
      </c>
      <c r="F55" s="79">
        <f>B28/F9</f>
        <v>0.48536585365853657</v>
      </c>
      <c r="G55" s="79">
        <f>C28/F10</f>
        <v>0.42233009708737862</v>
      </c>
      <c r="H55" s="64"/>
      <c r="M55" s="65" t="s">
        <v>45</v>
      </c>
    </row>
    <row r="56" spans="1:23">
      <c r="A56" s="4" t="s">
        <v>7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34.080717488789233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25.866050808314089</v>
      </c>
      <c r="D56" s="65" t="s">
        <v>48</v>
      </c>
      <c r="E56" s="7"/>
      <c r="F56" s="7"/>
      <c r="G56" s="7"/>
      <c r="H56" s="64"/>
      <c r="M56" s="65" t="s">
        <v>46</v>
      </c>
    </row>
    <row r="57" spans="1:23">
      <c r="A57" s="4" t="s">
        <v>8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26.568265682656829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34.137931034482762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23">
      <c r="A58" s="4" t="s">
        <v>58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21.53846153846154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42.482100238663485</v>
      </c>
      <c r="D58" s="65" t="s">
        <v>191</v>
      </c>
      <c r="E58" s="12" t="s">
        <v>100</v>
      </c>
      <c r="F58" s="10">
        <f>B71</f>
        <v>29.364717469716656</v>
      </c>
      <c r="G58" s="7"/>
      <c r="H58" s="64"/>
      <c r="M58" s="65" t="s">
        <v>192</v>
      </c>
    </row>
    <row r="59" spans="1:23">
      <c r="A59" s="4" t="s">
        <v>46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26.775956284153008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31.232876712328768</v>
      </c>
      <c r="D59" s="65" t="s">
        <v>49</v>
      </c>
      <c r="E59" s="12" t="s">
        <v>101</v>
      </c>
      <c r="F59" s="10">
        <f>C71</f>
        <v>30.014111125060992</v>
      </c>
      <c r="G59" s="7"/>
      <c r="H59" s="64"/>
      <c r="M59" s="65" t="s">
        <v>191</v>
      </c>
    </row>
    <row r="60" spans="1:2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-0.64939365534433691</v>
      </c>
      <c r="G60" s="7"/>
      <c r="H60" s="64"/>
      <c r="M60" s="65" t="s">
        <v>49</v>
      </c>
    </row>
    <row r="61" spans="1:2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2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2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2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29.364717469716656</v>
      </c>
      <c r="C71" s="34">
        <f>AVERAGEIF(C49:C67,"&gt;0")</f>
        <v>30.014111125060992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45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127</v>
      </c>
    </row>
    <row r="4" spans="1:23" ht="15.75" thickBot="1"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Rutgers</v>
      </c>
      <c r="C7" s="75" t="s">
        <v>62</v>
      </c>
      <c r="D7" s="66" t="s">
        <v>193</v>
      </c>
      <c r="E7" s="7"/>
      <c r="F7" s="75" t="str">
        <f>B1</f>
        <v>Rutgers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60.04158004158004</v>
      </c>
      <c r="K8" s="4">
        <f>RANK(J8,'Universal Aggregate Worksheet'!I7:I67,0)</f>
        <v>56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98</v>
      </c>
      <c r="C9" s="4">
        <v>119</v>
      </c>
      <c r="D9" s="65" t="s">
        <v>1</v>
      </c>
      <c r="E9" s="4" t="s">
        <v>77</v>
      </c>
      <c r="F9" s="77">
        <f>B32+B33+C35</f>
        <v>367</v>
      </c>
      <c r="G9" s="27"/>
      <c r="H9" s="64"/>
      <c r="I9" s="12" t="s">
        <v>154</v>
      </c>
      <c r="J9" s="9">
        <f>F12</f>
        <v>30.51975051975052</v>
      </c>
      <c r="K9" s="4">
        <f>RANK(J9,'Universal Aggregate Worksheet'!F7:F67,0)</f>
        <v>50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390</v>
      </c>
      <c r="C10" s="4">
        <v>405</v>
      </c>
      <c r="D10" s="65" t="s">
        <v>2</v>
      </c>
      <c r="E10" s="4" t="s">
        <v>78</v>
      </c>
      <c r="F10" s="77">
        <f>C32+C33+B35</f>
        <v>355</v>
      </c>
      <c r="G10" s="27"/>
      <c r="H10" s="64"/>
      <c r="I10" s="12" t="s">
        <v>155</v>
      </c>
      <c r="J10" s="9">
        <f>F13</f>
        <v>29.52182952182952</v>
      </c>
      <c r="K10" s="4">
        <f>RANK(J10,'Universal Aggregate Worksheet'!G7:G67,1)</f>
        <v>8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0.25128205128205128</v>
      </c>
      <c r="C11" s="6">
        <f>C9/C10</f>
        <v>0.29382716049382718</v>
      </c>
      <c r="D11" s="65" t="s">
        <v>3</v>
      </c>
      <c r="E11" s="4" t="s">
        <v>79</v>
      </c>
      <c r="F11" s="77">
        <f>SUM(F9:F10)</f>
        <v>722</v>
      </c>
      <c r="G11" s="27"/>
      <c r="H11" s="64"/>
      <c r="I11" s="12" t="s">
        <v>203</v>
      </c>
      <c r="J11" s="9">
        <f>J9-J10</f>
        <v>0.99792099792099975</v>
      </c>
      <c r="K11" s="4">
        <f>RANK(J11,'Universal Aggregate Worksheet'!H7:H67,0)</f>
        <v>21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219</v>
      </c>
      <c r="C12" s="4">
        <v>233</v>
      </c>
      <c r="D12" s="65" t="s">
        <v>4</v>
      </c>
      <c r="E12" s="4" t="s">
        <v>80</v>
      </c>
      <c r="F12" s="78">
        <f>F9/(B44/60)</f>
        <v>30.51975051975052</v>
      </c>
      <c r="G12" s="28"/>
      <c r="H12" s="64"/>
      <c r="I12" s="4" t="s">
        <v>128</v>
      </c>
      <c r="J12" s="10">
        <f>F24</f>
        <v>27.555943936708324</v>
      </c>
      <c r="K12" s="4">
        <f>RANK(J12,'Universal Aggregate Worksheet'!AB7:AB67,0)</f>
        <v>44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0.56153846153846154</v>
      </c>
      <c r="C13" s="6">
        <f>C12/C10</f>
        <v>0.57530864197530862</v>
      </c>
      <c r="D13" s="65" t="s">
        <v>5</v>
      </c>
      <c r="E13" s="4" t="s">
        <v>81</v>
      </c>
      <c r="F13" s="78">
        <f>F10/(B44/60)</f>
        <v>29.52182952182952</v>
      </c>
      <c r="G13" s="28"/>
      <c r="H13" s="64"/>
      <c r="I13" s="4" t="s">
        <v>131</v>
      </c>
      <c r="J13" s="10">
        <f>F25</f>
        <v>33.922364725595735</v>
      </c>
      <c r="K13" s="4">
        <f>RANK(J13,'Universal Aggregate Worksheet'!AD7:AD67,1)</f>
        <v>53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0.44748858447488582</v>
      </c>
      <c r="C14" s="6">
        <f>C9/C12</f>
        <v>0.51072961373390557</v>
      </c>
      <c r="D14" s="65" t="s">
        <v>6</v>
      </c>
      <c r="E14" s="4" t="s">
        <v>82</v>
      </c>
      <c r="F14" s="78">
        <f>F11/(B44/60)</f>
        <v>60.04158004158004</v>
      </c>
      <c r="G14" s="28"/>
      <c r="H14" s="64"/>
      <c r="I14" s="4" t="s">
        <v>133</v>
      </c>
      <c r="J14" s="10">
        <f>F26</f>
        <v>-6.3664207888874103</v>
      </c>
      <c r="K14" s="4">
        <f>RANK(J14,'Universal Aggregate Worksheet'!AF7:AF67,0)</f>
        <v>50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64</v>
      </c>
      <c r="C15" s="4">
        <v>46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1.0626702997275204</v>
      </c>
      <c r="K15" s="4">
        <f>RANK(J15,'Universal Aggregate Worksheet'!O7:O67,0)</f>
        <v>22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0.65306122448979587</v>
      </c>
      <c r="C16" s="6">
        <f>C15/C9</f>
        <v>0.38655462184873951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1.1408450704225352</v>
      </c>
      <c r="K16" s="4">
        <f>RANK(J16,'Universal Aggregate Worksheet'!T7:T67,1)</f>
        <v>55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34</v>
      </c>
      <c r="C17" s="8">
        <f>C9-C15</f>
        <v>73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0.25727692307692307</v>
      </c>
      <c r="K17" s="4">
        <f>RANK(J17,'Universal Aggregate Worksheet'!R7:R67,0)</f>
        <v>52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26.702997275204361</v>
      </c>
      <c r="G18" s="29"/>
      <c r="H18" s="64"/>
      <c r="I18" s="4" t="s">
        <v>166</v>
      </c>
      <c r="J18" s="6">
        <f>F36</f>
        <v>0.30493580246913576</v>
      </c>
      <c r="K18" s="4">
        <f>RANK(J18,'Universal Aggregate Worksheet'!W7:W67,1)</f>
        <v>35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33.521126760563376</v>
      </c>
      <c r="G19" s="29"/>
      <c r="H19" s="64"/>
      <c r="I19" s="4" t="s">
        <v>176</v>
      </c>
      <c r="J19" s="10">
        <f>F48</f>
        <v>0.17438692098092642</v>
      </c>
      <c r="K19" s="4">
        <f>RANK(J19,'Universal Aggregate Worksheet'!Y7:Y67,0)</f>
        <v>25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37</v>
      </c>
      <c r="C20" s="4">
        <v>45</v>
      </c>
      <c r="D20" s="65" t="s">
        <v>12</v>
      </c>
      <c r="E20" s="4" t="s">
        <v>115</v>
      </c>
      <c r="F20" s="10">
        <f>F18-F19</f>
        <v>-6.818129485359016</v>
      </c>
      <c r="G20" s="29"/>
      <c r="H20" s="64"/>
      <c r="I20" s="4" t="s">
        <v>177</v>
      </c>
      <c r="J20" s="10">
        <f>F49</f>
        <v>0.12957746478873239</v>
      </c>
      <c r="K20" s="4">
        <f>RANK(J20,'Universal Aggregate Worksheet'!Z7:Z67,1)</f>
        <v>11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14</v>
      </c>
      <c r="C21" s="4">
        <v>17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0.52307692307692311</v>
      </c>
      <c r="K21" s="4">
        <f>RANK(J21,'Universal Aggregate Worksheet'!J7:J67,0)</f>
        <v>21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0.3783783783783784</v>
      </c>
      <c r="C22" s="23">
        <f>C21/C20</f>
        <v>0.37777777777777777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0.87755102040816324</v>
      </c>
      <c r="K22" s="4">
        <f>RANK(J22,'Universal Aggregate Worksheet'!K7:K67,0)</f>
        <v>14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2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0.83091787439613529</v>
      </c>
      <c r="K23" s="4">
        <f>RANK(J23,'Universal Aggregate Worksheet'!L7:L67,1)</f>
        <v>30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5.4054054054054057E-2</v>
      </c>
      <c r="D24" s="65" t="s">
        <v>16</v>
      </c>
      <c r="E24" s="12" t="s">
        <v>117</v>
      </c>
      <c r="F24" s="10">
        <f>(F18*'Efficiency Adjustment'!B66)/C71</f>
        <v>27.555943936708324</v>
      </c>
      <c r="G24" s="7"/>
      <c r="H24" s="64"/>
      <c r="I24" s="4" t="s">
        <v>198</v>
      </c>
      <c r="J24" s="6">
        <f>B22</f>
        <v>0.3783783783783784</v>
      </c>
      <c r="K24" s="4">
        <f>RANK(J24,'Universal Aggregate Worksheet'!AG7:AG67,0)</f>
        <v>25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33.922364725595735</v>
      </c>
      <c r="G25" s="7"/>
      <c r="H25" s="64"/>
      <c r="I25" s="12" t="s">
        <v>199</v>
      </c>
      <c r="J25" s="6">
        <f>C22</f>
        <v>0.37777777777777777</v>
      </c>
      <c r="K25" s="4">
        <f>RANK(J25,'Universal Aggregate Worksheet'!AH7:AH67,1)</f>
        <v>38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-6.3664207888874103</v>
      </c>
      <c r="G26" s="7"/>
      <c r="H26" s="64"/>
      <c r="I26" s="12" t="s">
        <v>212</v>
      </c>
      <c r="J26" s="10">
        <f>F41</f>
        <v>9.4871794871794868E-2</v>
      </c>
      <c r="K26" s="4">
        <f>RANK(J26,'Universal Aggregate Worksheet'!AM7:AM67,0)</f>
        <v>40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296</v>
      </c>
      <c r="C27" s="4">
        <v>324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0.1111111111111111</v>
      </c>
      <c r="K27" s="4">
        <f>RANK(J27,'Universal Aggregate Worksheet'!AN7:AN67,1)</f>
        <v>37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175</v>
      </c>
      <c r="C28" s="12">
        <v>155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0.1008174386920981</v>
      </c>
      <c r="K28" s="4">
        <f>RANK(J28,'Universal Aggregate Worksheet'!AI7:AI67,0)</f>
        <v>35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88</v>
      </c>
      <c r="C29" s="12">
        <v>90</v>
      </c>
      <c r="D29" s="65" t="s">
        <v>21</v>
      </c>
      <c r="E29" s="4" t="s">
        <v>141</v>
      </c>
      <c r="F29" s="10">
        <f>B10/F9</f>
        <v>1.0626702997275204</v>
      </c>
      <c r="G29" s="29"/>
      <c r="H29" s="64"/>
      <c r="I29" s="12" t="s">
        <v>215</v>
      </c>
      <c r="J29" s="80">
        <f>G44</f>
        <v>0.12676056338028169</v>
      </c>
      <c r="K29" s="4">
        <f>RANK(J29,'Universal Aggregate Worksheet'!AJ7:AJ67,1)</f>
        <v>50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1.1408450704225352</v>
      </c>
      <c r="G30" s="7"/>
      <c r="H30" s="64"/>
      <c r="I30" s="12" t="s">
        <v>216</v>
      </c>
      <c r="J30" s="80">
        <f>F45</f>
        <v>0.14285714285714285</v>
      </c>
      <c r="K30" s="4">
        <f>RANK(J30,'Universal Aggregate Worksheet'!AK7:AK67,0)</f>
        <v>20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-7.8174770695014884E-2</v>
      </c>
      <c r="G31" s="29"/>
      <c r="H31" s="64"/>
      <c r="I31" s="12" t="s">
        <v>217</v>
      </c>
      <c r="J31" s="80">
        <f>G45</f>
        <v>0.14285714285714285</v>
      </c>
      <c r="K31" s="4">
        <f>RANK(J31,'Universal Aggregate Worksheet'!AL7:AL67,1)</f>
        <v>40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136</v>
      </c>
      <c r="C32" s="94">
        <v>124</v>
      </c>
      <c r="D32" s="65" t="s">
        <v>24</v>
      </c>
      <c r="E32" s="4" t="s">
        <v>143</v>
      </c>
      <c r="F32" s="10">
        <f>B12/F9</f>
        <v>0.59673024523160767</v>
      </c>
      <c r="G32" s="29"/>
      <c r="H32" s="64"/>
      <c r="I32" s="12" t="s">
        <v>219</v>
      </c>
      <c r="J32" s="10">
        <f>F52</f>
        <v>6.6481994459833799E-2</v>
      </c>
      <c r="K32" s="4">
        <f>RANK(J32,'Universal Aggregate Worksheet'!AO7:AO67,1)</f>
        <v>48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196</v>
      </c>
      <c r="C33" s="12">
        <v>207</v>
      </c>
      <c r="D33" s="65" t="s">
        <v>25</v>
      </c>
      <c r="E33" s="12" t="s">
        <v>144</v>
      </c>
      <c r="F33" s="10">
        <f>C12/F10</f>
        <v>0.6563380281690141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5.4016620498614956E-2</v>
      </c>
      <c r="K33" s="4">
        <f>RANK(J33,'Universal Aggregate Worksheet'!AP7:AP67,0)</f>
        <v>33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172</v>
      </c>
      <c r="C34" s="94">
        <v>172</v>
      </c>
      <c r="D34" s="65" t="s">
        <v>26</v>
      </c>
      <c r="E34" s="12" t="s">
        <v>87</v>
      </c>
      <c r="F34" s="13">
        <f>F32-F33</f>
        <v>-5.9607782937406428E-2</v>
      </c>
      <c r="G34" s="29"/>
      <c r="H34" s="64"/>
      <c r="I34" s="12" t="s">
        <v>220</v>
      </c>
      <c r="J34" s="80">
        <f>F53</f>
        <v>0.3211267605633803</v>
      </c>
      <c r="K34" s="4">
        <f>RANK(J34,'Universal Aggregate Worksheet'!AQ7:AQ67,0)</f>
        <v>25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24</v>
      </c>
      <c r="C35" s="94">
        <f>C33-C34</f>
        <v>35</v>
      </c>
      <c r="D35" s="65" t="s">
        <v>27</v>
      </c>
      <c r="E35" s="12" t="s">
        <v>145</v>
      </c>
      <c r="F35" s="6">
        <f>((0.167*B21)+(B9)+(0.83*B23))/B10</f>
        <v>0.25727692307692307</v>
      </c>
      <c r="G35" s="30"/>
      <c r="H35" s="64"/>
      <c r="I35" s="12" t="s">
        <v>221</v>
      </c>
      <c r="J35" s="80">
        <f>G53</f>
        <v>0.32970027247956402</v>
      </c>
      <c r="K35" s="4">
        <f>RANK(J35,'Universal Aggregate Worksheet'!AR7:AR67,1)</f>
        <v>39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0.87755102040816324</v>
      </c>
      <c r="C36" s="6">
        <f>C34/(C34+C35)</f>
        <v>0.83091787439613529</v>
      </c>
      <c r="D36" s="65" t="s">
        <v>28</v>
      </c>
      <c r="E36" s="12" t="s">
        <v>146</v>
      </c>
      <c r="F36" s="6">
        <f>((0.167*C21)+(C9)+(0.83*C23))/C10</f>
        <v>0.30493580246913576</v>
      </c>
      <c r="G36" s="7"/>
      <c r="H36" s="64"/>
      <c r="I36" s="12" t="s">
        <v>352</v>
      </c>
      <c r="J36" s="80">
        <f>F54</f>
        <v>0.24788732394366197</v>
      </c>
      <c r="K36" s="4">
        <f>RANK(J36,'Universal Aggregate Worksheet'!N7:N67,1)</f>
        <v>44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0.4581643835616438</v>
      </c>
      <c r="G37" s="30"/>
      <c r="H37" s="64"/>
      <c r="I37" s="12" t="s">
        <v>353</v>
      </c>
      <c r="J37" s="80">
        <f>F55</f>
        <v>0.4768392370572207</v>
      </c>
      <c r="K37" s="4">
        <f>RANK(J37,'Universal Aggregate Worksheet'!M7:M67,1)</f>
        <v>33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0.53003862660944201</v>
      </c>
      <c r="G38" s="30"/>
      <c r="H38" s="64"/>
      <c r="I38" s="12" t="s">
        <v>200</v>
      </c>
      <c r="J38" s="10">
        <f>B71</f>
        <v>29.002376648316414</v>
      </c>
      <c r="K38" s="4">
        <f>RANK(J38,'Universal Aggregate Worksheet'!AS7:AS67,0)</f>
        <v>44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48</v>
      </c>
      <c r="C39" s="12">
        <v>39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28.518298838844704</v>
      </c>
      <c r="K39" s="4">
        <f>RANK(J39,'Universal Aggregate Worksheet'!AT7:AT67,1)</f>
        <v>18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35</v>
      </c>
      <c r="C40" s="4">
        <v>38.5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0.4840778094717102</v>
      </c>
      <c r="K40" s="4">
        <f>RANK(J40,'Universal Aggregate Worksheet'!AU7:AU67,0)</f>
        <v>27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9.4871794871794868E-2</v>
      </c>
      <c r="G41" s="13">
        <f>C20/C10</f>
        <v>0.1111111111111111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0.1111111111111111</v>
      </c>
      <c r="G42" s="10">
        <f>B20/B10</f>
        <v>9.4871794871794868E-2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12</v>
      </c>
      <c r="C43" s="4">
        <v>12</v>
      </c>
      <c r="D43" s="65" t="s">
        <v>190</v>
      </c>
      <c r="E43" s="12" t="s">
        <v>208</v>
      </c>
      <c r="F43" s="10">
        <f>F41-F42</f>
        <v>-1.6239316239316237E-2</v>
      </c>
      <c r="G43" s="10">
        <f>G41-G42</f>
        <v>1.6239316239316237E-2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721.5</v>
      </c>
      <c r="C44" s="4">
        <v>721.5</v>
      </c>
      <c r="D44" s="65" t="s">
        <v>34</v>
      </c>
      <c r="E44" s="12" t="s">
        <v>209</v>
      </c>
      <c r="F44" s="79">
        <f>B20/F9</f>
        <v>0.1008174386920981</v>
      </c>
      <c r="G44" s="79">
        <f>C20/F10</f>
        <v>0.12676056338028169</v>
      </c>
      <c r="H44" s="64"/>
      <c r="M44" s="65" t="s">
        <v>34</v>
      </c>
      <c r="N44" s="11"/>
      <c r="O44" s="11"/>
      <c r="P44" s="11"/>
      <c r="Q44" s="11"/>
      <c r="R44" s="11"/>
      <c r="S44" s="11"/>
      <c r="T44" s="11"/>
      <c r="U44" s="11"/>
      <c r="V44" s="11"/>
      <c r="W44" s="11"/>
    </row>
    <row r="45" spans="1:23" ht="15.75" thickBot="1">
      <c r="D45" s="65" t="s">
        <v>35</v>
      </c>
      <c r="E45" s="4" t="s">
        <v>210</v>
      </c>
      <c r="F45" s="79">
        <f>B21/B9</f>
        <v>0.14285714285714285</v>
      </c>
      <c r="G45" s="79">
        <f>C21/C9</f>
        <v>0.14285714285714285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0.17438692098092642</v>
      </c>
      <c r="G48" s="32"/>
      <c r="H48" s="64"/>
      <c r="M48" s="65" t="s">
        <v>39</v>
      </c>
    </row>
    <row r="49" spans="1:13">
      <c r="A49" s="4" t="s">
        <v>16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34.31818181818182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28.50356294536817</v>
      </c>
      <c r="D49" s="65" t="s">
        <v>38</v>
      </c>
      <c r="E49" s="4" t="s">
        <v>152</v>
      </c>
      <c r="F49" s="10">
        <f>C15/F10</f>
        <v>0.12957746478873239</v>
      </c>
      <c r="G49" s="29"/>
      <c r="H49" s="64"/>
      <c r="M49" s="65" t="s">
        <v>38</v>
      </c>
    </row>
    <row r="50" spans="1:13">
      <c r="A50" s="4" t="s">
        <v>0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34.090909090909086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24.795640326975477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58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21.53846153846154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42.482100238663485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53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28.865979381443296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31.818181818181817</v>
      </c>
      <c r="D52" s="65" t="s">
        <v>43</v>
      </c>
      <c r="E52" s="4" t="s">
        <v>85</v>
      </c>
      <c r="F52" s="10">
        <f>B39/F11</f>
        <v>6.6481994459833799E-2</v>
      </c>
      <c r="G52" s="10">
        <f>C39/F11</f>
        <v>5.4016620498614956E-2</v>
      </c>
      <c r="H52" s="64"/>
      <c r="M52" s="65" t="s">
        <v>42</v>
      </c>
    </row>
    <row r="53" spans="1:13">
      <c r="A53" s="4" t="s">
        <v>26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26.530612244897959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27.466666666666669</v>
      </c>
      <c r="D53" s="65" t="s">
        <v>44</v>
      </c>
      <c r="E53" s="12" t="s">
        <v>211</v>
      </c>
      <c r="F53" s="79">
        <f>(C12-C9)/F10</f>
        <v>0.3211267605633803</v>
      </c>
      <c r="G53" s="79">
        <f>(B12-B9)/F9</f>
        <v>0.32970027247956402</v>
      </c>
      <c r="H53" s="64"/>
      <c r="M53" s="65" t="s">
        <v>43</v>
      </c>
    </row>
    <row r="54" spans="1:13">
      <c r="A54" s="4" t="s">
        <v>2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29.562982005141386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26.493506493506491</v>
      </c>
      <c r="D54" s="65" t="s">
        <v>45</v>
      </c>
      <c r="E54" s="12" t="s">
        <v>350</v>
      </c>
      <c r="F54" s="79">
        <f>B29/F10</f>
        <v>0.24788732394366197</v>
      </c>
      <c r="G54" s="79">
        <f>C29/F9</f>
        <v>0.24523160762942781</v>
      </c>
      <c r="H54" s="64"/>
      <c r="M54" s="65" t="s">
        <v>44</v>
      </c>
    </row>
    <row r="55" spans="1:13">
      <c r="A55" s="4" t="s">
        <v>30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29.096989966555181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29.712460063897762</v>
      </c>
      <c r="D55" s="65" t="s">
        <v>46</v>
      </c>
      <c r="E55" s="12" t="s">
        <v>351</v>
      </c>
      <c r="F55" s="79">
        <f>B28/F9</f>
        <v>0.4768392370572207</v>
      </c>
      <c r="G55" s="79">
        <f>C28/F10</f>
        <v>0.43661971830985913</v>
      </c>
      <c r="H55" s="64"/>
      <c r="M55" s="65" t="s">
        <v>45</v>
      </c>
    </row>
    <row r="56" spans="1:13">
      <c r="A56" s="4" t="s">
        <v>192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29.464285714285715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30.630630630630627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36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26.90909090909091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18.148148148148149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42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23.48993288590604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29.936305732484076</v>
      </c>
      <c r="D58" s="65" t="s">
        <v>191</v>
      </c>
      <c r="E58" s="12" t="s">
        <v>100</v>
      </c>
      <c r="F58" s="10">
        <f>B71</f>
        <v>29.002376648316414</v>
      </c>
      <c r="G58" s="7"/>
      <c r="H58" s="64"/>
      <c r="M58" s="65" t="s">
        <v>192</v>
      </c>
    </row>
    <row r="59" spans="1:13">
      <c r="A59" s="4" t="s">
        <v>55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32.446808510638299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31.818181818181817</v>
      </c>
      <c r="D59" s="65" t="s">
        <v>49</v>
      </c>
      <c r="E59" s="12" t="s">
        <v>101</v>
      </c>
      <c r="F59" s="10">
        <f>C71</f>
        <v>28.518298838844704</v>
      </c>
      <c r="G59" s="7"/>
      <c r="H59" s="64"/>
      <c r="M59" s="65" t="s">
        <v>191</v>
      </c>
    </row>
    <row r="60" spans="1:13">
      <c r="A60" s="4" t="s">
        <v>41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31.714285714285712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20.414201183431953</v>
      </c>
      <c r="D60" s="65" t="s">
        <v>51</v>
      </c>
      <c r="E60" s="4" t="s">
        <v>153</v>
      </c>
      <c r="F60" s="10">
        <f>F58-F59</f>
        <v>0.4840778094717102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29.002376648316414</v>
      </c>
      <c r="C71" s="34">
        <f>AVERAGEIF(C49:C67,"&gt;0")</f>
        <v>28.518298838844704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46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355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Sacred Heart</v>
      </c>
      <c r="C7" s="75" t="s">
        <v>62</v>
      </c>
      <c r="D7" s="66" t="s">
        <v>193</v>
      </c>
      <c r="E7" s="7"/>
      <c r="F7" s="75" t="str">
        <f>B1</f>
        <v>Sacred Heart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73.099999999999994</v>
      </c>
      <c r="K8" s="4">
        <f>RANK(J8,'Universal Aggregate Worksheet'!I7:I67,0)</f>
        <v>7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98</v>
      </c>
      <c r="C9" s="4">
        <v>114</v>
      </c>
      <c r="D9" s="65" t="s">
        <v>1</v>
      </c>
      <c r="E9" s="4" t="s">
        <v>77</v>
      </c>
      <c r="F9" s="77">
        <f>B32+B33+C35</f>
        <v>366</v>
      </c>
      <c r="G9" s="27"/>
      <c r="H9" s="64"/>
      <c r="I9" s="12" t="s">
        <v>154</v>
      </c>
      <c r="J9" s="9">
        <f>F12</f>
        <v>36.6</v>
      </c>
      <c r="K9" s="4">
        <f>RANK(J9,'Universal Aggregate Worksheet'!F7:F67,0)</f>
        <v>9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347</v>
      </c>
      <c r="C10" s="4">
        <v>376</v>
      </c>
      <c r="D10" s="65" t="s">
        <v>2</v>
      </c>
      <c r="E10" s="4" t="s">
        <v>78</v>
      </c>
      <c r="F10" s="77">
        <f>C32+C33+B35</f>
        <v>365</v>
      </c>
      <c r="G10" s="27"/>
      <c r="H10" s="64"/>
      <c r="I10" s="12" t="s">
        <v>155</v>
      </c>
      <c r="J10" s="9">
        <f>F13</f>
        <v>36.5</v>
      </c>
      <c r="K10" s="4">
        <f>RANK(J10,'Universal Aggregate Worksheet'!G7:G67,1)</f>
        <v>50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0.28242074927953892</v>
      </c>
      <c r="C11" s="6">
        <f>C9/C10</f>
        <v>0.30319148936170215</v>
      </c>
      <c r="D11" s="65" t="s">
        <v>3</v>
      </c>
      <c r="E11" s="4" t="s">
        <v>79</v>
      </c>
      <c r="F11" s="77">
        <f>SUM(F9:F10)</f>
        <v>731</v>
      </c>
      <c r="G11" s="27"/>
      <c r="H11" s="64"/>
      <c r="I11" s="12" t="s">
        <v>203</v>
      </c>
      <c r="J11" s="9">
        <f>J9-J10</f>
        <v>0.10000000000000142</v>
      </c>
      <c r="K11" s="4">
        <f>RANK(J11,'Universal Aggregate Worksheet'!H7:H67,0)</f>
        <v>30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209</v>
      </c>
      <c r="C12" s="4">
        <v>232</v>
      </c>
      <c r="D12" s="65" t="s">
        <v>4</v>
      </c>
      <c r="E12" s="4" t="s">
        <v>80</v>
      </c>
      <c r="F12" s="78">
        <f>F9/(B44/60)</f>
        <v>36.6</v>
      </c>
      <c r="G12" s="28"/>
      <c r="H12" s="64"/>
      <c r="I12" s="4" t="s">
        <v>128</v>
      </c>
      <c r="J12" s="10">
        <f>F24</f>
        <v>26.110458311450703</v>
      </c>
      <c r="K12" s="4">
        <f>RANK(J12,'Universal Aggregate Worksheet'!AB7:AB67,0)</f>
        <v>49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0.60230547550432278</v>
      </c>
      <c r="C13" s="6">
        <f>C12/C10</f>
        <v>0.61702127659574468</v>
      </c>
      <c r="D13" s="65" t="s">
        <v>5</v>
      </c>
      <c r="E13" s="4" t="s">
        <v>81</v>
      </c>
      <c r="F13" s="78">
        <f>F10/(B44/60)</f>
        <v>36.5</v>
      </c>
      <c r="G13" s="28"/>
      <c r="H13" s="64"/>
      <c r="I13" s="4" t="s">
        <v>131</v>
      </c>
      <c r="J13" s="10">
        <f>F25</f>
        <v>30.751547604740402</v>
      </c>
      <c r="K13" s="4">
        <f>RANK(J13,'Universal Aggregate Worksheet'!AD7:AD67,1)</f>
        <v>40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0.46889952153110048</v>
      </c>
      <c r="C14" s="6">
        <f>C9/C12</f>
        <v>0.49137931034482757</v>
      </c>
      <c r="D14" s="65" t="s">
        <v>6</v>
      </c>
      <c r="E14" s="4" t="s">
        <v>82</v>
      </c>
      <c r="F14" s="78">
        <f>F11/(B44/60)</f>
        <v>73.099999999999994</v>
      </c>
      <c r="G14" s="28"/>
      <c r="H14" s="64"/>
      <c r="I14" s="4" t="s">
        <v>133</v>
      </c>
      <c r="J14" s="10">
        <f>F26</f>
        <v>-4.6410892932896992</v>
      </c>
      <c r="K14" s="4">
        <f>RANK(J14,'Universal Aggregate Worksheet'!AF7:AF67,0)</f>
        <v>47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51</v>
      </c>
      <c r="C15" s="4">
        <v>64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0.94808743169398912</v>
      </c>
      <c r="K15" s="4">
        <f>RANK(J15,'Universal Aggregate Worksheet'!O7:O67,0)</f>
        <v>45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0.52040816326530615</v>
      </c>
      <c r="C16" s="6">
        <f>C15/C9</f>
        <v>0.56140350877192979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1.0301369863013699</v>
      </c>
      <c r="K16" s="4">
        <f>RANK(J16,'Universal Aggregate Worksheet'!T7:T67,1)</f>
        <v>35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47</v>
      </c>
      <c r="C17" s="8">
        <f>C9-C15</f>
        <v>50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0.2891585014409222</v>
      </c>
      <c r="K17" s="4">
        <f>RANK(J17,'Universal Aggregate Worksheet'!R7:R67,0)</f>
        <v>38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26.775956284153008</v>
      </c>
      <c r="G18" s="29"/>
      <c r="H18" s="64"/>
      <c r="I18" s="4" t="s">
        <v>166</v>
      </c>
      <c r="J18" s="6">
        <f>F36</f>
        <v>0.31338031914893616</v>
      </c>
      <c r="K18" s="4">
        <f>RANK(J18,'Universal Aggregate Worksheet'!W7:W67,1)</f>
        <v>42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31.232876712328768</v>
      </c>
      <c r="G19" s="29"/>
      <c r="H19" s="64"/>
      <c r="I19" s="4" t="s">
        <v>176</v>
      </c>
      <c r="J19" s="10">
        <f>F48</f>
        <v>0.13934426229508196</v>
      </c>
      <c r="K19" s="4">
        <f>RANK(J19,'Universal Aggregate Worksheet'!Y7:Y67,0)</f>
        <v>50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42</v>
      </c>
      <c r="C20" s="4">
        <v>44</v>
      </c>
      <c r="D20" s="65" t="s">
        <v>12</v>
      </c>
      <c r="E20" s="4" t="s">
        <v>115</v>
      </c>
      <c r="F20" s="10">
        <f>F18-F19</f>
        <v>-4.45692042817576</v>
      </c>
      <c r="G20" s="29"/>
      <c r="H20" s="64"/>
      <c r="I20" s="4" t="s">
        <v>177</v>
      </c>
      <c r="J20" s="10">
        <f>F49</f>
        <v>0.17534246575342466</v>
      </c>
      <c r="K20" s="4">
        <f>RANK(J20,'Universal Aggregate Worksheet'!Z7:Z67,1)</f>
        <v>36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14</v>
      </c>
      <c r="C21" s="4">
        <v>13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0.51012145748987858</v>
      </c>
      <c r="K21" s="4">
        <f>RANK(J21,'Universal Aggregate Worksheet'!J7:J67,0)</f>
        <v>27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0.33333333333333331</v>
      </c>
      <c r="C22" s="23">
        <f>C21/C20</f>
        <v>0.29545454545454547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0.81862745098039214</v>
      </c>
      <c r="K22" s="4">
        <f>RANK(J22,'Universal Aggregate Worksheet'!K7:K67,0)</f>
        <v>41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2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0.82608695652173914</v>
      </c>
      <c r="K23" s="4">
        <f>RANK(J23,'Universal Aggregate Worksheet'!L7:L67,1)</f>
        <v>26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4.7619047619047616E-2</v>
      </c>
      <c r="D24" s="65" t="s">
        <v>16</v>
      </c>
      <c r="E24" s="12" t="s">
        <v>117</v>
      </c>
      <c r="F24" s="10">
        <f>(F18*'Efficiency Adjustment'!B66)/C71</f>
        <v>26.110458311450703</v>
      </c>
      <c r="G24" s="7"/>
      <c r="H24" s="64"/>
      <c r="I24" s="4" t="s">
        <v>198</v>
      </c>
      <c r="J24" s="6">
        <f>B22</f>
        <v>0.33333333333333331</v>
      </c>
      <c r="K24" s="4">
        <f>RANK(J24,'Universal Aggregate Worksheet'!AG7:AG67,0)</f>
        <v>36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30.751547604740402</v>
      </c>
      <c r="G25" s="7"/>
      <c r="H25" s="64"/>
      <c r="I25" s="12" t="s">
        <v>199</v>
      </c>
      <c r="J25" s="6">
        <f>C22</f>
        <v>0.29545454545454547</v>
      </c>
      <c r="K25" s="4">
        <f>RANK(J25,'Universal Aggregate Worksheet'!AH7:AH67,1)</f>
        <v>17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-4.6410892932896992</v>
      </c>
      <c r="G26" s="7"/>
      <c r="H26" s="64"/>
      <c r="I26" s="12" t="s">
        <v>212</v>
      </c>
      <c r="J26" s="10">
        <f>F41</f>
        <v>0.12103746397694524</v>
      </c>
      <c r="K26" s="4">
        <f>RANK(J26,'Universal Aggregate Worksheet'!AM7:AM67,0)</f>
        <v>16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293</v>
      </c>
      <c r="C27" s="4">
        <v>344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0.11702127659574468</v>
      </c>
      <c r="K27" s="4">
        <f>RANK(J27,'Universal Aggregate Worksheet'!AN7:AN67,1)</f>
        <v>47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190</v>
      </c>
      <c r="C28" s="12">
        <v>183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0.11475409836065574</v>
      </c>
      <c r="K28" s="4">
        <f>RANK(J28,'Universal Aggregate Worksheet'!AI7:AI67,0)</f>
        <v>20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73</v>
      </c>
      <c r="C29" s="12">
        <v>78</v>
      </c>
      <c r="D29" s="65" t="s">
        <v>21</v>
      </c>
      <c r="E29" s="4" t="s">
        <v>141</v>
      </c>
      <c r="F29" s="10">
        <f>B10/F9</f>
        <v>0.94808743169398912</v>
      </c>
      <c r="G29" s="29"/>
      <c r="H29" s="64"/>
      <c r="I29" s="12" t="s">
        <v>215</v>
      </c>
      <c r="J29" s="80">
        <f>G44</f>
        <v>0.12054794520547946</v>
      </c>
      <c r="K29" s="4">
        <f>RANK(J29,'Universal Aggregate Worksheet'!AJ7:AJ67,1)</f>
        <v>44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1.0301369863013699</v>
      </c>
      <c r="G30" s="7"/>
      <c r="H30" s="64"/>
      <c r="I30" s="12" t="s">
        <v>216</v>
      </c>
      <c r="J30" s="80">
        <f>F45</f>
        <v>0.14285714285714285</v>
      </c>
      <c r="K30" s="4">
        <f>RANK(J30,'Universal Aggregate Worksheet'!AK7:AK67,0)</f>
        <v>20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-8.2049554607380726E-2</v>
      </c>
      <c r="G31" s="29"/>
      <c r="H31" s="64"/>
      <c r="I31" s="12" t="s">
        <v>217</v>
      </c>
      <c r="J31" s="80">
        <f>G45</f>
        <v>0.11403508771929824</v>
      </c>
      <c r="K31" s="4">
        <f>RANK(J31,'Universal Aggregate Worksheet'!AL7:AL67,1)</f>
        <v>26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126</v>
      </c>
      <c r="C32" s="94">
        <v>121</v>
      </c>
      <c r="D32" s="65" t="s">
        <v>24</v>
      </c>
      <c r="E32" s="4" t="s">
        <v>143</v>
      </c>
      <c r="F32" s="10">
        <f>B12/F9</f>
        <v>0.57103825136612019</v>
      </c>
      <c r="G32" s="29"/>
      <c r="H32" s="64"/>
      <c r="I32" s="12" t="s">
        <v>219</v>
      </c>
      <c r="J32" s="10">
        <f>F52</f>
        <v>6.5663474692202461E-2</v>
      </c>
      <c r="K32" s="4">
        <f>RANK(J32,'Universal Aggregate Worksheet'!AO7:AO67,1)</f>
        <v>44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204</v>
      </c>
      <c r="C33" s="12">
        <v>207</v>
      </c>
      <c r="D33" s="65" t="s">
        <v>25</v>
      </c>
      <c r="E33" s="12" t="s">
        <v>144</v>
      </c>
      <c r="F33" s="10">
        <f>C12/F10</f>
        <v>0.63561643835616444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6.2927496580027359E-2</v>
      </c>
      <c r="K33" s="4">
        <f>RANK(J33,'Universal Aggregate Worksheet'!AP7:AP67,0)</f>
        <v>17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167</v>
      </c>
      <c r="C34" s="94">
        <v>171</v>
      </c>
      <c r="D34" s="65" t="s">
        <v>26</v>
      </c>
      <c r="E34" s="12" t="s">
        <v>87</v>
      </c>
      <c r="F34" s="13">
        <f>F32-F33</f>
        <v>-6.4578186990044251E-2</v>
      </c>
      <c r="G34" s="29"/>
      <c r="H34" s="64"/>
      <c r="I34" s="12" t="s">
        <v>220</v>
      </c>
      <c r="J34" s="80">
        <f>F53</f>
        <v>0.32328767123287672</v>
      </c>
      <c r="K34" s="4">
        <f>RANK(J34,'Universal Aggregate Worksheet'!AQ7:AQ67,0)</f>
        <v>23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37</v>
      </c>
      <c r="C35" s="94">
        <f>C33-C34</f>
        <v>36</v>
      </c>
      <c r="D35" s="65" t="s">
        <v>27</v>
      </c>
      <c r="E35" s="12" t="s">
        <v>145</v>
      </c>
      <c r="F35" s="6">
        <f>((0.167*B21)+(B9)+(0.83*B23))/B10</f>
        <v>0.2891585014409222</v>
      </c>
      <c r="G35" s="30"/>
      <c r="H35" s="64"/>
      <c r="I35" s="12" t="s">
        <v>221</v>
      </c>
      <c r="J35" s="80">
        <f>G53</f>
        <v>0.30327868852459017</v>
      </c>
      <c r="K35" s="4">
        <f>RANK(J35,'Universal Aggregate Worksheet'!AR7:AR67,1)</f>
        <v>28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0.81862745098039214</v>
      </c>
      <c r="C36" s="6">
        <f>C34/(C34+C35)</f>
        <v>0.82608695652173914</v>
      </c>
      <c r="D36" s="65" t="s">
        <v>28</v>
      </c>
      <c r="E36" s="12" t="s">
        <v>146</v>
      </c>
      <c r="F36" s="6">
        <f>((0.167*C21)+(C9)+(0.83*C23))/C10</f>
        <v>0.31338031914893616</v>
      </c>
      <c r="G36" s="7"/>
      <c r="H36" s="64"/>
      <c r="I36" s="12" t="s">
        <v>352</v>
      </c>
      <c r="J36" s="80">
        <f>F54</f>
        <v>0.2</v>
      </c>
      <c r="K36" s="4">
        <f>RANK(J36,'Universal Aggregate Worksheet'!N7:N67,1)</f>
        <v>23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0.48008612440191384</v>
      </c>
      <c r="G37" s="30"/>
      <c r="H37" s="64"/>
      <c r="I37" s="12" t="s">
        <v>353</v>
      </c>
      <c r="J37" s="80">
        <f>F55</f>
        <v>0.51912568306010931</v>
      </c>
      <c r="K37" s="4">
        <f>RANK(J37,'Universal Aggregate Worksheet'!M7:M67,1)</f>
        <v>48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0.50789224137931033</v>
      </c>
      <c r="G38" s="30"/>
      <c r="H38" s="64"/>
      <c r="I38" s="12" t="s">
        <v>200</v>
      </c>
      <c r="J38" s="10">
        <f>B71</f>
        <v>29.808910917221574</v>
      </c>
      <c r="K38" s="4">
        <f>RANK(J38,'Universal Aggregate Worksheet'!AS7:AS67,0)</f>
        <v>23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48</v>
      </c>
      <c r="C39" s="12">
        <v>46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30.179315966678182</v>
      </c>
      <c r="K39" s="4">
        <f>RANK(J39,'Universal Aggregate Worksheet'!AT7:AT67,1)</f>
        <v>45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39</v>
      </c>
      <c r="C40" s="4">
        <v>40.5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-0.37040504945660757</v>
      </c>
      <c r="K40" s="4">
        <f>RANK(J40,'Universal Aggregate Worksheet'!AU7:AU67,0)</f>
        <v>38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0.12103746397694524</v>
      </c>
      <c r="G41" s="13">
        <f>C20/C10</f>
        <v>0.11702127659574468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0.11702127659574468</v>
      </c>
      <c r="G42" s="10">
        <f>B20/B10</f>
        <v>0.12103746397694524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4.0161873812005616E-3</v>
      </c>
      <c r="G43" s="10">
        <f>G41-G42</f>
        <v>-4.0161873812005616E-3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600</v>
      </c>
      <c r="C44" s="4">
        <v>600</v>
      </c>
      <c r="D44" s="65" t="s">
        <v>34</v>
      </c>
      <c r="E44" s="12" t="s">
        <v>209</v>
      </c>
      <c r="F44" s="79">
        <f>B20/F9</f>
        <v>0.11475409836065574</v>
      </c>
      <c r="G44" s="79">
        <f>C20/F10</f>
        <v>0.12054794520547946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0.14285714285714285</v>
      </c>
      <c r="G45" s="79">
        <f>C21/C9</f>
        <v>0.11403508771929824</v>
      </c>
      <c r="H45" s="64"/>
      <c r="M45" s="65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22"/>
      <c r="O46" s="22"/>
      <c r="P46" s="22"/>
      <c r="Q46" s="22"/>
      <c r="R46" s="22"/>
      <c r="S46" s="22"/>
      <c r="T46" s="22"/>
      <c r="U46" s="22"/>
      <c r="V46" s="22"/>
      <c r="W46" s="22"/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22"/>
      <c r="O47" s="22"/>
      <c r="P47" s="22"/>
      <c r="Q47" s="22"/>
      <c r="R47" s="22"/>
      <c r="S47" s="22"/>
      <c r="T47" s="22"/>
      <c r="U47" s="22"/>
      <c r="V47" s="22"/>
      <c r="W47" s="22"/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0.13934426229508196</v>
      </c>
      <c r="G48" s="32"/>
      <c r="H48" s="64"/>
      <c r="M48" s="65" t="s">
        <v>39</v>
      </c>
    </row>
    <row r="49" spans="1:13">
      <c r="A49" s="4" t="s">
        <v>22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30.792682926829269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27.586206896551722</v>
      </c>
      <c r="D49" s="65" t="s">
        <v>38</v>
      </c>
      <c r="E49" s="4" t="s">
        <v>152</v>
      </c>
      <c r="F49" s="10">
        <f>C15/F10</f>
        <v>0.17534246575342466</v>
      </c>
      <c r="G49" s="29"/>
      <c r="H49" s="64"/>
      <c r="M49" s="65" t="s">
        <v>38</v>
      </c>
    </row>
    <row r="50" spans="1:13">
      <c r="A50" s="4" t="s">
        <v>30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29.096989966555181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29.712460063897762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11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26.143790849673206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31.15727002967359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59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29.552238805970148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27.457627118644069</v>
      </c>
      <c r="D52" s="65" t="s">
        <v>43</v>
      </c>
      <c r="E52" s="4" t="s">
        <v>85</v>
      </c>
      <c r="F52" s="10">
        <f>B39/F11</f>
        <v>6.5663474692202461E-2</v>
      </c>
      <c r="G52" s="10">
        <f>C39/F11</f>
        <v>6.2927496580027359E-2</v>
      </c>
      <c r="H52" s="64"/>
      <c r="M52" s="65" t="s">
        <v>42</v>
      </c>
    </row>
    <row r="53" spans="1:13">
      <c r="A53" s="4" t="s">
        <v>29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23.160762942779293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27.868852459016392</v>
      </c>
      <c r="D53" s="65" t="s">
        <v>44</v>
      </c>
      <c r="E53" s="12" t="s">
        <v>211</v>
      </c>
      <c r="F53" s="79">
        <f>(C12-C9)/F10</f>
        <v>0.32328767123287672</v>
      </c>
      <c r="G53" s="79">
        <f>(B12-B9)/F9</f>
        <v>0.30327868852459017</v>
      </c>
      <c r="H53" s="64"/>
      <c r="M53" s="65" t="s">
        <v>43</v>
      </c>
    </row>
    <row r="54" spans="1:13">
      <c r="A54" s="4" t="s">
        <v>54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23.934426229508198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33.155080213903744</v>
      </c>
      <c r="D54" s="65" t="s">
        <v>45</v>
      </c>
      <c r="E54" s="12" t="s">
        <v>350</v>
      </c>
      <c r="F54" s="79">
        <f>B29/F10</f>
        <v>0.2</v>
      </c>
      <c r="G54" s="79">
        <f>C29/F9</f>
        <v>0.21311475409836064</v>
      </c>
      <c r="H54" s="64"/>
      <c r="M54" s="65" t="s">
        <v>44</v>
      </c>
    </row>
    <row r="55" spans="1:13">
      <c r="A55" s="4" t="s">
        <v>19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39.722222222222221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34.625322997416021</v>
      </c>
      <c r="D55" s="65" t="s">
        <v>46</v>
      </c>
      <c r="E55" s="12" t="s">
        <v>351</v>
      </c>
      <c r="F55" s="79">
        <f>B28/F9</f>
        <v>0.51912568306010931</v>
      </c>
      <c r="G55" s="79">
        <f>C28/F10</f>
        <v>0.50136986301369868</v>
      </c>
      <c r="H55" s="64"/>
      <c r="M55" s="65" t="s">
        <v>45</v>
      </c>
    </row>
    <row r="56" spans="1:13">
      <c r="A56" s="4" t="s">
        <v>192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29.464285714285715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30.630630630630627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6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30.855855855855857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25.133689839572192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44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35.365853658536587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34.466019417475728</v>
      </c>
      <c r="D58" s="65" t="s">
        <v>191</v>
      </c>
      <c r="E58" s="12" t="s">
        <v>100</v>
      </c>
      <c r="F58" s="10">
        <f>B71</f>
        <v>29.808910917221574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30.179315966678182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-0.37040504945660757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29.808910917221574</v>
      </c>
      <c r="C71" s="34">
        <f>AVERAGEIF(C49:C67,"&gt;0")</f>
        <v>30.179315966678182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Y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5">
      <c r="A1" t="s">
        <v>96</v>
      </c>
      <c r="B1" s="3" t="s">
        <v>121</v>
      </c>
    </row>
    <row r="2" spans="1:25">
      <c r="A2" t="s">
        <v>97</v>
      </c>
      <c r="B2" s="63">
        <v>2012</v>
      </c>
    </row>
    <row r="3" spans="1:25">
      <c r="A3" t="s">
        <v>98</v>
      </c>
      <c r="B3" s="3" t="s">
        <v>125</v>
      </c>
    </row>
    <row r="4" spans="1:25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</row>
    <row r="5" spans="1:25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  <c r="X5" s="22"/>
      <c r="Y5" s="22"/>
    </row>
    <row r="6" spans="1:25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  <c r="X6" s="22"/>
      <c r="Y6" s="22"/>
    </row>
    <row r="7" spans="1:25">
      <c r="A7" s="7"/>
      <c r="B7" s="75" t="str">
        <f>B1</f>
        <v>St. Joseph's</v>
      </c>
      <c r="C7" s="75" t="s">
        <v>62</v>
      </c>
      <c r="D7" s="66" t="s">
        <v>193</v>
      </c>
      <c r="E7" s="7"/>
      <c r="F7" s="75" t="str">
        <f>B1</f>
        <v>St. Joseph's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22"/>
      <c r="Y7" s="22"/>
    </row>
    <row r="8" spans="1:25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59.2</v>
      </c>
      <c r="K8" s="4">
        <f>RANK(J8,'Universal Aggregate Worksheet'!I7:I67,0)</f>
        <v>58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  <c r="X8" s="22"/>
      <c r="Y8" s="22"/>
    </row>
    <row r="9" spans="1:25">
      <c r="A9" s="4" t="s">
        <v>65</v>
      </c>
      <c r="B9" s="4">
        <v>59</v>
      </c>
      <c r="C9" s="4">
        <v>92</v>
      </c>
      <c r="D9" s="65" t="s">
        <v>1</v>
      </c>
      <c r="E9" s="4" t="s">
        <v>77</v>
      </c>
      <c r="F9" s="77">
        <f>B32+B33+C35</f>
        <v>278</v>
      </c>
      <c r="G9" s="27"/>
      <c r="H9" s="64"/>
      <c r="I9" s="12" t="s">
        <v>154</v>
      </c>
      <c r="J9" s="9">
        <f>F12</f>
        <v>27.8</v>
      </c>
      <c r="K9" s="4">
        <f>RANK(J9,'Universal Aggregate Worksheet'!F7:F67,0)</f>
        <v>61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  <c r="X9" s="22"/>
      <c r="Y9" s="22"/>
    </row>
    <row r="10" spans="1:25">
      <c r="A10" s="4" t="s">
        <v>66</v>
      </c>
      <c r="B10" s="4">
        <v>323</v>
      </c>
      <c r="C10" s="4">
        <v>340</v>
      </c>
      <c r="D10" s="65" t="s">
        <v>2</v>
      </c>
      <c r="E10" s="4" t="s">
        <v>78</v>
      </c>
      <c r="F10" s="77">
        <f>C32+C33+B35</f>
        <v>314</v>
      </c>
      <c r="G10" s="27"/>
      <c r="H10" s="64"/>
      <c r="I10" s="12" t="s">
        <v>155</v>
      </c>
      <c r="J10" s="9">
        <f>F13</f>
        <v>31.4</v>
      </c>
      <c r="K10" s="4">
        <f>RANK(J10,'Universal Aggregate Worksheet'!G7:G67,1)</f>
        <v>18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  <c r="X10" s="22"/>
      <c r="Y10" s="22"/>
    </row>
    <row r="11" spans="1:25">
      <c r="A11" s="4" t="s">
        <v>67</v>
      </c>
      <c r="B11" s="6">
        <f>B9/B10</f>
        <v>0.1826625386996904</v>
      </c>
      <c r="C11" s="6">
        <f>C9/C10</f>
        <v>0.27058823529411763</v>
      </c>
      <c r="D11" s="65" t="s">
        <v>3</v>
      </c>
      <c r="E11" s="4" t="s">
        <v>79</v>
      </c>
      <c r="F11" s="77">
        <f>SUM(F9:F10)</f>
        <v>592</v>
      </c>
      <c r="G11" s="27"/>
      <c r="H11" s="64"/>
      <c r="I11" s="12" t="s">
        <v>203</v>
      </c>
      <c r="J11" s="9">
        <f>J9-J10</f>
        <v>-3.5999999999999979</v>
      </c>
      <c r="K11" s="4">
        <f>RANK(J11,'Universal Aggregate Worksheet'!H7:H67,0)</f>
        <v>55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  <c r="X11" s="22"/>
      <c r="Y11" s="22"/>
    </row>
    <row r="12" spans="1:25">
      <c r="A12" s="4" t="s">
        <v>68</v>
      </c>
      <c r="B12" s="4">
        <v>173</v>
      </c>
      <c r="C12" s="4">
        <v>203</v>
      </c>
      <c r="D12" s="65" t="s">
        <v>4</v>
      </c>
      <c r="E12" s="4" t="s">
        <v>80</v>
      </c>
      <c r="F12" s="78">
        <f>F9/(B44/60)</f>
        <v>27.8</v>
      </c>
      <c r="G12" s="28"/>
      <c r="H12" s="64"/>
      <c r="I12" s="4" t="s">
        <v>128</v>
      </c>
      <c r="J12" s="10">
        <f>F24</f>
        <v>21.013606535258997</v>
      </c>
      <c r="K12" s="4">
        <f>RANK(J12,'Universal Aggregate Worksheet'!AB7:AB67,0)</f>
        <v>59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  <c r="X12" s="22"/>
      <c r="Y12" s="22"/>
    </row>
    <row r="13" spans="1:25">
      <c r="A13" s="4" t="s">
        <v>69</v>
      </c>
      <c r="B13" s="6">
        <f>B12/B10</f>
        <v>0.5356037151702786</v>
      </c>
      <c r="C13" s="6">
        <f>C12/C10</f>
        <v>0.59705882352941175</v>
      </c>
      <c r="D13" s="65" t="s">
        <v>5</v>
      </c>
      <c r="E13" s="4" t="s">
        <v>81</v>
      </c>
      <c r="F13" s="78">
        <f>F10/(B44/60)</f>
        <v>31.4</v>
      </c>
      <c r="G13" s="28"/>
      <c r="H13" s="64"/>
      <c r="I13" s="4" t="s">
        <v>131</v>
      </c>
      <c r="J13" s="10">
        <f>F25</f>
        <v>29.903293475253633</v>
      </c>
      <c r="K13" s="4">
        <f>RANK(J13,'Universal Aggregate Worksheet'!AD7:AD67,1)</f>
        <v>37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  <c r="X13" s="22"/>
      <c r="Y13" s="22"/>
    </row>
    <row r="14" spans="1:25">
      <c r="A14" s="4" t="s">
        <v>73</v>
      </c>
      <c r="B14" s="6">
        <f>B9/B12</f>
        <v>0.34104046242774566</v>
      </c>
      <c r="C14" s="6">
        <f>C9/C12</f>
        <v>0.45320197044334976</v>
      </c>
      <c r="D14" s="65" t="s">
        <v>6</v>
      </c>
      <c r="E14" s="4" t="s">
        <v>82</v>
      </c>
      <c r="F14" s="78">
        <f>F11/(B44/60)</f>
        <v>59.2</v>
      </c>
      <c r="G14" s="28"/>
      <c r="H14" s="64"/>
      <c r="I14" s="4" t="s">
        <v>133</v>
      </c>
      <c r="J14" s="10">
        <f>F26</f>
        <v>-8.8896869399946361</v>
      </c>
      <c r="K14" s="4">
        <f>RANK(J14,'Universal Aggregate Worksheet'!AF7:AF67,0)</f>
        <v>55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  <c r="X14" s="22"/>
      <c r="Y14" s="22"/>
    </row>
    <row r="15" spans="1:25">
      <c r="A15" s="4" t="s">
        <v>70</v>
      </c>
      <c r="B15" s="4">
        <v>33</v>
      </c>
      <c r="C15" s="4">
        <v>51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1.1618705035971224</v>
      </c>
      <c r="K15" s="4">
        <f>RANK(J15,'Universal Aggregate Worksheet'!O7:O67,0)</f>
        <v>4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  <c r="X15" s="22"/>
      <c r="Y15" s="22"/>
    </row>
    <row r="16" spans="1:25">
      <c r="A16" s="4" t="s">
        <v>74</v>
      </c>
      <c r="B16" s="6">
        <f>B15/B9</f>
        <v>0.55932203389830504</v>
      </c>
      <c r="C16" s="6">
        <f>C15/C9</f>
        <v>0.55434782608695654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1.0828025477707006</v>
      </c>
      <c r="K16" s="4">
        <f>RANK(J16,'Universal Aggregate Worksheet'!T7:T67,1)</f>
        <v>43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  <c r="X16" s="22"/>
      <c r="Y16" s="22"/>
    </row>
    <row r="17" spans="1:25">
      <c r="A17" s="4" t="s">
        <v>337</v>
      </c>
      <c r="B17" s="8">
        <f>B9-B15</f>
        <v>26</v>
      </c>
      <c r="C17" s="8">
        <f>C9-C15</f>
        <v>41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0.18731578947368421</v>
      </c>
      <c r="K17" s="4">
        <f>RANK(J17,'Universal Aggregate Worksheet'!R7:R67,0)</f>
        <v>61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  <c r="X17" s="22"/>
      <c r="Y17" s="22"/>
    </row>
    <row r="18" spans="1:25">
      <c r="A18" s="7"/>
      <c r="B18" s="7"/>
      <c r="C18" s="7"/>
      <c r="D18" s="65" t="s">
        <v>10</v>
      </c>
      <c r="E18" s="4" t="s">
        <v>113</v>
      </c>
      <c r="F18" s="10">
        <f>(B9/F9)*100</f>
        <v>21.223021582733814</v>
      </c>
      <c r="G18" s="29"/>
      <c r="H18" s="64"/>
      <c r="I18" s="4" t="s">
        <v>166</v>
      </c>
      <c r="J18" s="6">
        <f>F36</f>
        <v>0.27697352941176473</v>
      </c>
      <c r="K18" s="4">
        <f>RANK(J18,'Universal Aggregate Worksheet'!W7:W67,1)</f>
        <v>18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  <c r="X18" s="22"/>
      <c r="Y18" s="22"/>
    </row>
    <row r="19" spans="1:25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29.29936305732484</v>
      </c>
      <c r="G19" s="29"/>
      <c r="H19" s="64"/>
      <c r="I19" s="4" t="s">
        <v>176</v>
      </c>
      <c r="J19" s="10">
        <f>F48</f>
        <v>0.11870503597122302</v>
      </c>
      <c r="K19" s="4">
        <f>RANK(J19,'Universal Aggregate Worksheet'!Y7:Y67,0)</f>
        <v>55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  <c r="X19" s="22"/>
      <c r="Y19" s="22"/>
    </row>
    <row r="20" spans="1:25">
      <c r="A20" s="4" t="s">
        <v>90</v>
      </c>
      <c r="B20" s="4">
        <v>29</v>
      </c>
      <c r="C20" s="4">
        <v>38</v>
      </c>
      <c r="D20" s="65" t="s">
        <v>12</v>
      </c>
      <c r="E20" s="4" t="s">
        <v>115</v>
      </c>
      <c r="F20" s="10">
        <f>F18-F19</f>
        <v>-8.0763414745910254</v>
      </c>
      <c r="G20" s="29"/>
      <c r="H20" s="64"/>
      <c r="I20" s="4" t="s">
        <v>177</v>
      </c>
      <c r="J20" s="10">
        <f>F49</f>
        <v>0.16242038216560509</v>
      </c>
      <c r="K20" s="4">
        <f>RANK(J20,'Universal Aggregate Worksheet'!Z7:Z67,1)</f>
        <v>31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  <c r="X20" s="22"/>
      <c r="Y20" s="22"/>
    </row>
    <row r="21" spans="1:25">
      <c r="A21" s="4" t="s">
        <v>91</v>
      </c>
      <c r="B21" s="4">
        <v>9</v>
      </c>
      <c r="C21" s="4">
        <v>13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0.3888888888888889</v>
      </c>
      <c r="K21" s="4">
        <f>RANK(J21,'Universal Aggregate Worksheet'!J7:J67,0)</f>
        <v>58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  <c r="X21" s="22"/>
      <c r="Y21" s="22"/>
    </row>
    <row r="22" spans="1:25">
      <c r="A22" s="12" t="s">
        <v>138</v>
      </c>
      <c r="B22" s="23">
        <f>B21/B20</f>
        <v>0.31034482758620691</v>
      </c>
      <c r="C22" s="23">
        <f>C21/C20</f>
        <v>0.34210526315789475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0.80232558139534882</v>
      </c>
      <c r="K22" s="4">
        <f>RANK(J22,'Universal Aggregate Worksheet'!K7:K67,0)</f>
        <v>49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  <c r="X22" s="22"/>
      <c r="Y22" s="22"/>
    </row>
    <row r="23" spans="1:25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0.78823529411764703</v>
      </c>
      <c r="K23" s="4">
        <f>RANK(J23,'Universal Aggregate Worksheet'!L7:L67,1)</f>
        <v>8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  <c r="X23" s="22"/>
      <c r="Y23" s="22"/>
    </row>
    <row r="24" spans="1:25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21.013606535258997</v>
      </c>
      <c r="G24" s="7"/>
      <c r="H24" s="64"/>
      <c r="I24" s="4" t="s">
        <v>198</v>
      </c>
      <c r="J24" s="6">
        <f>B22</f>
        <v>0.31034482758620691</v>
      </c>
      <c r="K24" s="4">
        <f>RANK(J24,'Universal Aggregate Worksheet'!AG7:AG67,0)</f>
        <v>41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  <c r="X24" s="22"/>
      <c r="Y24" s="22"/>
    </row>
    <row r="25" spans="1:25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29.903293475253633</v>
      </c>
      <c r="G25" s="7"/>
      <c r="H25" s="64"/>
      <c r="I25" s="12" t="s">
        <v>199</v>
      </c>
      <c r="J25" s="6">
        <f>C22</f>
        <v>0.34210526315789475</v>
      </c>
      <c r="K25" s="4">
        <f>RANK(J25,'Universal Aggregate Worksheet'!AH7:AH67,1)</f>
        <v>30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  <c r="X25" s="22"/>
      <c r="Y25" s="22"/>
    </row>
    <row r="26" spans="1:25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-8.8896869399946361</v>
      </c>
      <c r="G26" s="7"/>
      <c r="H26" s="64"/>
      <c r="I26" s="12" t="s">
        <v>212</v>
      </c>
      <c r="J26" s="10">
        <f>F41</f>
        <v>8.9783281733746126E-2</v>
      </c>
      <c r="K26" s="4">
        <f>RANK(J26,'Universal Aggregate Worksheet'!AM7:AM67,0)</f>
        <v>44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  <c r="X26" s="22"/>
      <c r="Y26" s="22"/>
    </row>
    <row r="27" spans="1:25">
      <c r="A27" s="4" t="s">
        <v>338</v>
      </c>
      <c r="B27" s="4">
        <v>235</v>
      </c>
      <c r="C27" s="4">
        <v>287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0.11176470588235295</v>
      </c>
      <c r="K27" s="4">
        <f>RANK(J27,'Universal Aggregate Worksheet'!AN7:AN67,1)</f>
        <v>39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  <c r="X27" s="22"/>
      <c r="Y27" s="22"/>
    </row>
    <row r="28" spans="1:25">
      <c r="A28" s="4" t="s">
        <v>339</v>
      </c>
      <c r="B28" s="12">
        <v>140</v>
      </c>
      <c r="C28" s="12">
        <v>147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0.10431654676258993</v>
      </c>
      <c r="K28" s="4">
        <f>RANK(J28,'Universal Aggregate Worksheet'!AI7:AI67,0)</f>
        <v>30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  <c r="X28" s="22"/>
      <c r="Y28" s="22"/>
    </row>
    <row r="29" spans="1:25">
      <c r="A29" s="12" t="s">
        <v>340</v>
      </c>
      <c r="B29" s="12">
        <v>61</v>
      </c>
      <c r="C29" s="12">
        <v>61</v>
      </c>
      <c r="D29" s="65" t="s">
        <v>21</v>
      </c>
      <c r="E29" s="4" t="s">
        <v>141</v>
      </c>
      <c r="F29" s="10">
        <f>B10/F9</f>
        <v>1.1618705035971224</v>
      </c>
      <c r="G29" s="29"/>
      <c r="H29" s="64"/>
      <c r="I29" s="12" t="s">
        <v>215</v>
      </c>
      <c r="J29" s="80">
        <f>G44</f>
        <v>0.12101910828025478</v>
      </c>
      <c r="K29" s="4">
        <f>RANK(J29,'Universal Aggregate Worksheet'!AJ7:AJ67,1)</f>
        <v>46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  <c r="X29" s="22"/>
      <c r="Y29" s="22"/>
    </row>
    <row r="30" spans="1:25">
      <c r="A30" s="7"/>
      <c r="B30" s="7"/>
      <c r="C30" s="7"/>
      <c r="D30" s="65" t="s">
        <v>22</v>
      </c>
      <c r="E30" s="12" t="s">
        <v>142</v>
      </c>
      <c r="F30" s="10">
        <f>C10/F10</f>
        <v>1.0828025477707006</v>
      </c>
      <c r="G30" s="7"/>
      <c r="H30" s="64"/>
      <c r="I30" s="12" t="s">
        <v>216</v>
      </c>
      <c r="J30" s="80">
        <f>F45</f>
        <v>0.15254237288135594</v>
      </c>
      <c r="K30" s="4">
        <f>RANK(J30,'Universal Aggregate Worksheet'!AK7:AK67,0)</f>
        <v>16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  <c r="X30" s="22"/>
      <c r="Y30" s="22"/>
    </row>
    <row r="31" spans="1:25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7.9067955826421787E-2</v>
      </c>
      <c r="G31" s="29"/>
      <c r="H31" s="64"/>
      <c r="I31" s="12" t="s">
        <v>217</v>
      </c>
      <c r="J31" s="80">
        <f>G45</f>
        <v>0.14130434782608695</v>
      </c>
      <c r="K31" s="4">
        <f>RANK(J31,'Universal Aggregate Worksheet'!AL7:AL67,1)</f>
        <v>38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  <c r="X31" s="22"/>
      <c r="Y31" s="22"/>
    </row>
    <row r="32" spans="1:25">
      <c r="A32" s="12" t="s">
        <v>342</v>
      </c>
      <c r="B32" s="94">
        <v>70</v>
      </c>
      <c r="C32" s="94">
        <v>110</v>
      </c>
      <c r="D32" s="65" t="s">
        <v>24</v>
      </c>
      <c r="E32" s="4" t="s">
        <v>143</v>
      </c>
      <c r="F32" s="10">
        <f>B12/F9</f>
        <v>0.62230215827338131</v>
      </c>
      <c r="G32" s="29"/>
      <c r="H32" s="64"/>
      <c r="I32" s="12" t="s">
        <v>219</v>
      </c>
      <c r="J32" s="10">
        <f>F52</f>
        <v>6.5878378378378372E-2</v>
      </c>
      <c r="K32" s="4">
        <f>RANK(J32,'Universal Aggregate Worksheet'!AO7:AO67,1)</f>
        <v>45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  <c r="X32" s="22"/>
      <c r="Y32" s="22"/>
    </row>
    <row r="33" spans="1:25">
      <c r="A33" s="12" t="s">
        <v>343</v>
      </c>
      <c r="B33" s="12">
        <v>172</v>
      </c>
      <c r="C33" s="12">
        <v>170</v>
      </c>
      <c r="D33" s="65" t="s">
        <v>25</v>
      </c>
      <c r="E33" s="12" t="s">
        <v>144</v>
      </c>
      <c r="F33" s="10">
        <f>C12/F10</f>
        <v>0.64649681528662417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4.8986486486486486E-2</v>
      </c>
      <c r="K33" s="4">
        <f>RANK(J33,'Universal Aggregate Worksheet'!AP7:AP67,0)</f>
        <v>48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  <c r="X33" s="22"/>
      <c r="Y33" s="22"/>
    </row>
    <row r="34" spans="1:25">
      <c r="A34" s="12" t="s">
        <v>71</v>
      </c>
      <c r="B34" s="94">
        <v>138</v>
      </c>
      <c r="C34" s="94">
        <v>134</v>
      </c>
      <c r="D34" s="65">
        <v>89</v>
      </c>
      <c r="E34" s="12" t="s">
        <v>87</v>
      </c>
      <c r="F34" s="13">
        <f>F32-F33</f>
        <v>-2.419465701324286E-2</v>
      </c>
      <c r="G34" s="29"/>
      <c r="H34" s="64"/>
      <c r="I34" s="12" t="s">
        <v>220</v>
      </c>
      <c r="J34" s="80">
        <f>F53</f>
        <v>0.35350318471337577</v>
      </c>
      <c r="K34" s="4">
        <f>RANK(J34,'Universal Aggregate Worksheet'!AQ7:AQ67,0)</f>
        <v>15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  <c r="X34" s="22"/>
      <c r="Y34" s="22"/>
    </row>
    <row r="35" spans="1:25">
      <c r="A35" s="12" t="s">
        <v>72</v>
      </c>
      <c r="B35" s="94">
        <f>B33-B34</f>
        <v>34</v>
      </c>
      <c r="C35" s="94">
        <f>C33-C34</f>
        <v>36</v>
      </c>
      <c r="D35" s="65" t="s">
        <v>27</v>
      </c>
      <c r="E35" s="12" t="s">
        <v>145</v>
      </c>
      <c r="F35" s="6">
        <f>((0.167*B21)+(B9)+(0.83*B23))/B10</f>
        <v>0.18731578947368421</v>
      </c>
      <c r="G35" s="30"/>
      <c r="H35" s="64"/>
      <c r="I35" s="12" t="s">
        <v>221</v>
      </c>
      <c r="J35" s="80">
        <f>G53</f>
        <v>0.41007194244604317</v>
      </c>
      <c r="K35" s="4">
        <f>RANK(J35,'Universal Aggregate Worksheet'!AR7:AR67,1)</f>
        <v>60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  <c r="X35" s="22"/>
      <c r="Y35" s="22"/>
    </row>
    <row r="36" spans="1:25">
      <c r="A36" s="91" t="s">
        <v>75</v>
      </c>
      <c r="B36" s="6">
        <f>B34/(B34+B35)</f>
        <v>0.80232558139534882</v>
      </c>
      <c r="C36" s="6">
        <f>C34/(C34+C35)</f>
        <v>0.78823529411764703</v>
      </c>
      <c r="D36" s="65" t="s">
        <v>28</v>
      </c>
      <c r="E36" s="12" t="s">
        <v>146</v>
      </c>
      <c r="F36" s="6">
        <f>((0.167*C21)+(C9)+(0.83*C23))/C10</f>
        <v>0.27697352941176473</v>
      </c>
      <c r="G36" s="7"/>
      <c r="H36" s="64"/>
      <c r="I36" s="12" t="s">
        <v>352</v>
      </c>
      <c r="J36" s="80">
        <f>F54</f>
        <v>0.19426751592356689</v>
      </c>
      <c r="K36" s="4">
        <f>RANK(J36,'Universal Aggregate Worksheet'!N7:N67,1)</f>
        <v>18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  <c r="X36" s="22"/>
      <c r="Y36" s="22"/>
    </row>
    <row r="37" spans="1:25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0.34972832369942197</v>
      </c>
      <c r="G37" s="30"/>
      <c r="H37" s="64"/>
      <c r="I37" s="12" t="s">
        <v>353</v>
      </c>
      <c r="J37" s="80">
        <f>F55</f>
        <v>0.50359712230215825</v>
      </c>
      <c r="K37" s="4">
        <f>RANK(J37,'Universal Aggregate Worksheet'!M7:M67,1)</f>
        <v>43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  <c r="X37" s="22"/>
      <c r="Y37" s="22"/>
    </row>
    <row r="38" spans="1:25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0.46389655172413796</v>
      </c>
      <c r="G38" s="30"/>
      <c r="H38" s="64"/>
      <c r="I38" s="12" t="s">
        <v>200</v>
      </c>
      <c r="J38" s="10">
        <f>B71</f>
        <v>28.756780036589028</v>
      </c>
      <c r="K38" s="4">
        <f>RANK(J38,'Universal Aggregate Worksheet'!AS7:AS67,0)</f>
        <v>45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  <c r="X38" s="22"/>
      <c r="Y38" s="22"/>
    </row>
    <row r="39" spans="1:25">
      <c r="A39" s="12" t="s">
        <v>344</v>
      </c>
      <c r="B39" s="12">
        <v>39</v>
      </c>
      <c r="C39" s="12">
        <v>29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29.722512354392553</v>
      </c>
      <c r="K39" s="4">
        <f>RANK(J39,'Universal Aggregate Worksheet'!AT7:AT67,1)</f>
        <v>38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  <c r="X39" s="22"/>
      <c r="Y39" s="22"/>
    </row>
    <row r="40" spans="1:25">
      <c r="A40" s="91" t="s">
        <v>345</v>
      </c>
      <c r="B40" s="4">
        <v>36</v>
      </c>
      <c r="C40" s="4">
        <v>26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-0.96573231780352486</v>
      </c>
      <c r="K40" s="4">
        <f>RANK(J40,'Universal Aggregate Worksheet'!AU7:AU67,0)</f>
        <v>45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  <c r="X40" s="22"/>
      <c r="Y40" s="22"/>
    </row>
    <row r="41" spans="1:25">
      <c r="A41" s="7"/>
      <c r="B41" s="7"/>
      <c r="C41" s="7"/>
      <c r="D41" s="65" t="s">
        <v>188</v>
      </c>
      <c r="E41" s="12" t="s">
        <v>94</v>
      </c>
      <c r="F41" s="13">
        <f>B20/B10</f>
        <v>8.9783281733746126E-2</v>
      </c>
      <c r="G41" s="13">
        <f>C20/C10</f>
        <v>0.11176470588235295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  <c r="X41" s="22"/>
      <c r="Y41" s="22"/>
    </row>
    <row r="42" spans="1:25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0.11176470588235295</v>
      </c>
      <c r="G42" s="10">
        <f>B20/B10</f>
        <v>8.9783281733746126E-2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  <c r="X42" s="22"/>
      <c r="Y42" s="22"/>
    </row>
    <row r="43" spans="1:25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-2.1981424148606821E-2</v>
      </c>
      <c r="G43" s="10">
        <f>G41-G42</f>
        <v>2.1981424148606821E-2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  <c r="X43" s="22"/>
      <c r="Y43" s="22"/>
    </row>
    <row r="44" spans="1:25">
      <c r="A44" s="4" t="s">
        <v>348</v>
      </c>
      <c r="B44" s="4">
        <v>600</v>
      </c>
      <c r="C44" s="4">
        <v>600</v>
      </c>
      <c r="D44" s="65" t="s">
        <v>34</v>
      </c>
      <c r="E44" s="12" t="s">
        <v>209</v>
      </c>
      <c r="F44" s="79">
        <f>B20/F9</f>
        <v>0.10431654676258993</v>
      </c>
      <c r="G44" s="79">
        <f>C20/F10</f>
        <v>0.12101910828025478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</row>
    <row r="45" spans="1:25" ht="15.75" thickBot="1">
      <c r="D45" s="65" t="s">
        <v>35</v>
      </c>
      <c r="E45" s="4" t="s">
        <v>210</v>
      </c>
      <c r="F45" s="79">
        <f>B21/B9</f>
        <v>0.15254237288135594</v>
      </c>
      <c r="G45" s="79">
        <f>C21/C9</f>
        <v>0.14130434782608695</v>
      </c>
      <c r="H45" s="64"/>
      <c r="M45" s="65" t="s">
        <v>35</v>
      </c>
    </row>
    <row r="46" spans="1:25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5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5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0.11870503597122302</v>
      </c>
      <c r="G48" s="32"/>
      <c r="H48" s="64"/>
      <c r="M48" s="65" t="s">
        <v>39</v>
      </c>
    </row>
    <row r="49" spans="1:13">
      <c r="A49" s="4" t="s">
        <v>27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30.727762803234505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20.056497175141246</v>
      </c>
      <c r="D49" s="65" t="s">
        <v>38</v>
      </c>
      <c r="E49" s="4" t="s">
        <v>152</v>
      </c>
      <c r="F49" s="10">
        <f>C15/F10</f>
        <v>0.16242038216560509</v>
      </c>
      <c r="G49" s="29"/>
      <c r="H49" s="64"/>
      <c r="M49" s="65" t="s">
        <v>38</v>
      </c>
    </row>
    <row r="50" spans="1:13">
      <c r="A50" s="4" t="s">
        <v>6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30.855855855855857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25.133689839572192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57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21.628498727735369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38.87323943661972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58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21.53846153846154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42.482100238663485</v>
      </c>
      <c r="D52" s="65" t="s">
        <v>43</v>
      </c>
      <c r="E52" s="4" t="s">
        <v>85</v>
      </c>
      <c r="F52" s="10">
        <f>B39/F11</f>
        <v>6.5878378378378372E-2</v>
      </c>
      <c r="G52" s="10">
        <f>C39/F11</f>
        <v>4.8986486486486486E-2</v>
      </c>
      <c r="H52" s="64"/>
      <c r="M52" s="65" t="s">
        <v>42</v>
      </c>
    </row>
    <row r="53" spans="1:13">
      <c r="A53" s="4" t="s">
        <v>15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30.030959752321984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28.617363344051448</v>
      </c>
      <c r="D53" s="65" t="s">
        <v>44</v>
      </c>
      <c r="E53" s="12" t="s">
        <v>211</v>
      </c>
      <c r="F53" s="79">
        <f>(C12-C9)/F10</f>
        <v>0.35350318471337577</v>
      </c>
      <c r="G53" s="79">
        <f>(B12-B9)/F9</f>
        <v>0.41007194244604317</v>
      </c>
      <c r="H53" s="64"/>
      <c r="M53" s="65" t="s">
        <v>43</v>
      </c>
    </row>
    <row r="54" spans="1:13">
      <c r="A54" s="4" t="s">
        <v>5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26.409495548961427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28.947368421052634</v>
      </c>
      <c r="D54" s="65" t="s">
        <v>45</v>
      </c>
      <c r="E54" s="12" t="s">
        <v>350</v>
      </c>
      <c r="F54" s="79">
        <f>B29/F10</f>
        <v>0.19426751592356689</v>
      </c>
      <c r="G54" s="79">
        <f>C29/F9</f>
        <v>0.21942446043165467</v>
      </c>
      <c r="H54" s="64"/>
      <c r="M54" s="65" t="s">
        <v>44</v>
      </c>
    </row>
    <row r="55" spans="1:13">
      <c r="A55" s="4" t="s">
        <v>43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29.530201342281881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37.583892617449663</v>
      </c>
      <c r="D55" s="65" t="s">
        <v>46</v>
      </c>
      <c r="E55" s="12" t="s">
        <v>351</v>
      </c>
      <c r="F55" s="79">
        <f>B28/F9</f>
        <v>0.50359712230215825</v>
      </c>
      <c r="G55" s="79">
        <f>C28/F10</f>
        <v>0.46815286624203822</v>
      </c>
      <c r="H55" s="64"/>
      <c r="M55" s="65" t="s">
        <v>45</v>
      </c>
    </row>
    <row r="56" spans="1:13">
      <c r="A56" s="4" t="s">
        <v>39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26.239067055393583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25.722543352601157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32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39.814814814814817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22.222222222222221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22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30.792682926829269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27.586206896551722</v>
      </c>
      <c r="D58" s="65" t="s">
        <v>191</v>
      </c>
      <c r="E58" s="12" t="s">
        <v>100</v>
      </c>
      <c r="F58" s="10">
        <f>B71</f>
        <v>28.756780036589028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29.722512354392553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-0.96573231780352486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28.756780036589028</v>
      </c>
      <c r="C71" s="34">
        <f>AVERAGEIF(C49:C67,"&gt;0")</f>
        <v>29.722512354392553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48</v>
      </c>
      <c r="N1" s="22"/>
      <c r="O1" s="22"/>
      <c r="P1" s="22"/>
      <c r="Q1" s="22"/>
      <c r="R1" s="22"/>
      <c r="S1" s="22"/>
      <c r="T1" s="22"/>
      <c r="U1" s="22"/>
      <c r="V1" s="22"/>
      <c r="W1" s="22"/>
    </row>
    <row r="2" spans="1:23">
      <c r="A2" t="s">
        <v>97</v>
      </c>
      <c r="B2" s="63">
        <v>2012</v>
      </c>
      <c r="N2" s="22"/>
      <c r="O2" s="22"/>
      <c r="P2" s="22"/>
      <c r="Q2" s="22"/>
      <c r="R2" s="22"/>
      <c r="S2" s="22"/>
      <c r="T2" s="22"/>
      <c r="U2" s="22"/>
      <c r="V2" s="22"/>
      <c r="W2" s="22"/>
    </row>
    <row r="3" spans="1:23">
      <c r="A3" t="s">
        <v>98</v>
      </c>
      <c r="B3" s="3" t="s">
        <v>124</v>
      </c>
      <c r="N3" s="22"/>
      <c r="O3" s="22"/>
      <c r="P3" s="22"/>
      <c r="Q3" s="22"/>
      <c r="R3" s="22"/>
      <c r="S3" s="22"/>
      <c r="T3" s="22"/>
      <c r="U3" s="22"/>
      <c r="V3" s="22"/>
      <c r="W3" s="22"/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Siena</v>
      </c>
      <c r="C7" s="75" t="s">
        <v>62</v>
      </c>
      <c r="D7" s="66" t="s">
        <v>193</v>
      </c>
      <c r="E7" s="7"/>
      <c r="F7" s="75" t="str">
        <f>B1</f>
        <v>Siena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76.099999999999994</v>
      </c>
      <c r="K8" s="4">
        <f>RANK(J8,'Universal Aggregate Worksheet'!I7:I67,0)</f>
        <v>2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119</v>
      </c>
      <c r="C9" s="4">
        <v>106</v>
      </c>
      <c r="D9" s="65" t="s">
        <v>1</v>
      </c>
      <c r="E9" s="4" t="s">
        <v>77</v>
      </c>
      <c r="F9" s="77">
        <f>B32+B33+C35</f>
        <v>372</v>
      </c>
      <c r="G9" s="27"/>
      <c r="H9" s="64"/>
      <c r="I9" s="12" t="s">
        <v>154</v>
      </c>
      <c r="J9" s="9">
        <f>F12</f>
        <v>37.200000000000003</v>
      </c>
      <c r="K9" s="4">
        <f>RANK(J9,'Universal Aggregate Worksheet'!F7:F67,0)</f>
        <v>6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376</v>
      </c>
      <c r="C10" s="4">
        <v>383</v>
      </c>
      <c r="D10" s="65" t="s">
        <v>2</v>
      </c>
      <c r="E10" s="4" t="s">
        <v>78</v>
      </c>
      <c r="F10" s="77">
        <f>C32+C33+B35</f>
        <v>389</v>
      </c>
      <c r="G10" s="27"/>
      <c r="H10" s="64"/>
      <c r="I10" s="12" t="s">
        <v>155</v>
      </c>
      <c r="J10" s="9">
        <f>F13</f>
        <v>38.9</v>
      </c>
      <c r="K10" s="4">
        <f>RANK(J10,'Universal Aggregate Worksheet'!G7:G67,1)</f>
        <v>58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0.31648936170212766</v>
      </c>
      <c r="C11" s="6">
        <f>C9/C10</f>
        <v>0.27676240208877284</v>
      </c>
      <c r="D11" s="65" t="s">
        <v>3</v>
      </c>
      <c r="E11" s="4" t="s">
        <v>79</v>
      </c>
      <c r="F11" s="77">
        <f>SUM(F9:F10)</f>
        <v>761</v>
      </c>
      <c r="G11" s="27"/>
      <c r="H11" s="64"/>
      <c r="I11" s="12" t="s">
        <v>203</v>
      </c>
      <c r="J11" s="9">
        <f>J9-J10</f>
        <v>-1.6999999999999957</v>
      </c>
      <c r="K11" s="4">
        <f>RANK(J11,'Universal Aggregate Worksheet'!H7:H67,0)</f>
        <v>42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233</v>
      </c>
      <c r="C12" s="4">
        <v>229</v>
      </c>
      <c r="D12" s="65" t="s">
        <v>4</v>
      </c>
      <c r="E12" s="4" t="s">
        <v>80</v>
      </c>
      <c r="F12" s="78">
        <f>F9/(B44/60)</f>
        <v>37.200000000000003</v>
      </c>
      <c r="G12" s="28"/>
      <c r="H12" s="64"/>
      <c r="I12" s="4" t="s">
        <v>128</v>
      </c>
      <c r="J12" s="10">
        <f>F24</f>
        <v>30.413196902094072</v>
      </c>
      <c r="K12" s="4">
        <f>RANK(J12,'Universal Aggregate Worksheet'!AB7:AB67,0)</f>
        <v>27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0.61968085106382975</v>
      </c>
      <c r="C13" s="6">
        <f>C12/C10</f>
        <v>0.59791122715404699</v>
      </c>
      <c r="D13" s="65" t="s">
        <v>5</v>
      </c>
      <c r="E13" s="4" t="s">
        <v>81</v>
      </c>
      <c r="F13" s="78">
        <f>F10/(B44/60)</f>
        <v>38.9</v>
      </c>
      <c r="G13" s="28"/>
      <c r="H13" s="64"/>
      <c r="I13" s="4" t="s">
        <v>131</v>
      </c>
      <c r="J13" s="10">
        <f>F25</f>
        <v>27.294665754792881</v>
      </c>
      <c r="K13" s="4">
        <f>RANK(J13,'Universal Aggregate Worksheet'!AD7:AD67,1)</f>
        <v>20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0.51072961373390557</v>
      </c>
      <c r="C14" s="6">
        <f>C9/C12</f>
        <v>0.46288209606986902</v>
      </c>
      <c r="D14" s="65" t="s">
        <v>6</v>
      </c>
      <c r="E14" s="4" t="s">
        <v>82</v>
      </c>
      <c r="F14" s="78">
        <f>F11/(B44/60)</f>
        <v>76.099999999999994</v>
      </c>
      <c r="G14" s="28"/>
      <c r="H14" s="64"/>
      <c r="I14" s="4" t="s">
        <v>133</v>
      </c>
      <c r="J14" s="10">
        <f>F26</f>
        <v>3.1185311473011907</v>
      </c>
      <c r="K14" s="4">
        <f>RANK(J14,'Universal Aggregate Worksheet'!AF7:AF67,0)</f>
        <v>28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81</v>
      </c>
      <c r="C15" s="4">
        <v>62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1.010752688172043</v>
      </c>
      <c r="K15" s="4">
        <f>RANK(J15,'Universal Aggregate Worksheet'!O7:O67,0)</f>
        <v>36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0.68067226890756305</v>
      </c>
      <c r="C16" s="6">
        <f>C15/C9</f>
        <v>0.58490566037735847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0.98457583547557836</v>
      </c>
      <c r="K16" s="4">
        <f>RANK(J16,'Universal Aggregate Worksheet'!T7:T67,1)</f>
        <v>23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38</v>
      </c>
      <c r="C17" s="8">
        <f>C9-C15</f>
        <v>44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0.32313829787234044</v>
      </c>
      <c r="K17" s="4">
        <f>RANK(J17,'Universal Aggregate Worksheet'!R7:R67,0)</f>
        <v>13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31.989247311827956</v>
      </c>
      <c r="G18" s="29"/>
      <c r="H18" s="64"/>
      <c r="I18" s="4" t="s">
        <v>166</v>
      </c>
      <c r="J18" s="6">
        <f>F36</f>
        <v>0.28330287206266319</v>
      </c>
      <c r="K18" s="4">
        <f>RANK(J18,'Universal Aggregate Worksheet'!W7:W67,1)</f>
        <v>23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27.249357326478147</v>
      </c>
      <c r="G19" s="29"/>
      <c r="H19" s="64"/>
      <c r="I19" s="4" t="s">
        <v>176</v>
      </c>
      <c r="J19" s="10">
        <f>F48</f>
        <v>0.21774193548387097</v>
      </c>
      <c r="K19" s="4">
        <f>RANK(J19,'Universal Aggregate Worksheet'!Y7:Y67,0)</f>
        <v>8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28</v>
      </c>
      <c r="C20" s="4">
        <v>39</v>
      </c>
      <c r="D20" s="65" t="s">
        <v>12</v>
      </c>
      <c r="E20" s="4" t="s">
        <v>115</v>
      </c>
      <c r="F20" s="10">
        <f>F18-F19</f>
        <v>4.7398899853498087</v>
      </c>
      <c r="G20" s="29"/>
      <c r="H20" s="64"/>
      <c r="I20" s="4" t="s">
        <v>177</v>
      </c>
      <c r="J20" s="10">
        <f>F49</f>
        <v>0.15938303341902313</v>
      </c>
      <c r="K20" s="4">
        <f>RANK(J20,'Universal Aggregate Worksheet'!Z7:Z67,1)</f>
        <v>27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10</v>
      </c>
      <c r="C21" s="4">
        <v>15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0.45627376425855515</v>
      </c>
      <c r="K21" s="4">
        <f>RANK(J21,'Universal Aggregate Worksheet'!J7:J67,0)</f>
        <v>44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0.35714285714285715</v>
      </c>
      <c r="C22" s="23">
        <f>C21/C20</f>
        <v>0.38461538461538464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0.81659388646288211</v>
      </c>
      <c r="K22" s="4">
        <f>RANK(J22,'Universal Aggregate Worksheet'!K7:K67,0)</f>
        <v>43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0.88725490196078427</v>
      </c>
      <c r="K23" s="4">
        <f>RANK(J23,'Universal Aggregate Worksheet'!L7:L67,1)</f>
        <v>58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2.564102564102564E-2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30.413196902094072</v>
      </c>
      <c r="G24" s="7"/>
      <c r="H24" s="64"/>
      <c r="I24" s="4" t="s">
        <v>198</v>
      </c>
      <c r="J24" s="6">
        <f>B22</f>
        <v>0.35714285714285715</v>
      </c>
      <c r="K24" s="4">
        <f>RANK(J24,'Universal Aggregate Worksheet'!AG7:AG67,0)</f>
        <v>31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27.294665754792881</v>
      </c>
      <c r="G25" s="7"/>
      <c r="H25" s="64"/>
      <c r="I25" s="12" t="s">
        <v>199</v>
      </c>
      <c r="J25" s="6">
        <f>C22</f>
        <v>0.38461538461538464</v>
      </c>
      <c r="K25" s="4">
        <f>RANK(J25,'Universal Aggregate Worksheet'!AH7:AH67,1)</f>
        <v>41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3.1185311473011907</v>
      </c>
      <c r="G26" s="7"/>
      <c r="H26" s="64"/>
      <c r="I26" s="12" t="s">
        <v>212</v>
      </c>
      <c r="J26" s="10">
        <f>F41</f>
        <v>7.4468085106382975E-2</v>
      </c>
      <c r="K26" s="4">
        <f>RANK(J26,'Universal Aggregate Worksheet'!AM7:AM67,0)</f>
        <v>55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295</v>
      </c>
      <c r="C27" s="4">
        <v>338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0.10182767624020887</v>
      </c>
      <c r="K27" s="4">
        <f>RANK(J27,'Universal Aggregate Worksheet'!AN7:AN67,1)</f>
        <v>28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179</v>
      </c>
      <c r="C28" s="12">
        <v>176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7.5268817204301078E-2</v>
      </c>
      <c r="K28" s="4">
        <f>RANK(J28,'Universal Aggregate Worksheet'!AI7:AI67,0)</f>
        <v>57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79</v>
      </c>
      <c r="C29" s="12">
        <v>82</v>
      </c>
      <c r="D29" s="65" t="s">
        <v>21</v>
      </c>
      <c r="E29" s="4" t="s">
        <v>141</v>
      </c>
      <c r="F29" s="10">
        <f>B10/F9</f>
        <v>1.010752688172043</v>
      </c>
      <c r="G29" s="29"/>
      <c r="H29" s="64"/>
      <c r="I29" s="12" t="s">
        <v>215</v>
      </c>
      <c r="J29" s="80">
        <f>G44</f>
        <v>0.10025706940874037</v>
      </c>
      <c r="K29" s="4">
        <f>RANK(J29,'Universal Aggregate Worksheet'!AJ7:AJ67,1)</f>
        <v>25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0.98457583547557836</v>
      </c>
      <c r="G30" s="7"/>
      <c r="H30" s="64"/>
      <c r="I30" s="12" t="s">
        <v>216</v>
      </c>
      <c r="J30" s="80">
        <f>F45</f>
        <v>8.4033613445378158E-2</v>
      </c>
      <c r="K30" s="4">
        <f>RANK(J30,'Universal Aggregate Worksheet'!AK7:AK67,0)</f>
        <v>51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2.6176852696464636E-2</v>
      </c>
      <c r="G31" s="29"/>
      <c r="H31" s="64"/>
      <c r="I31" s="12" t="s">
        <v>217</v>
      </c>
      <c r="J31" s="80">
        <f>G45</f>
        <v>0.14150943396226415</v>
      </c>
      <c r="K31" s="4">
        <f>RANK(J31,'Universal Aggregate Worksheet'!AL7:AL67,1)</f>
        <v>39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120</v>
      </c>
      <c r="C32" s="94">
        <v>143</v>
      </c>
      <c r="D32" s="65" t="s">
        <v>24</v>
      </c>
      <c r="E32" s="4" t="s">
        <v>143</v>
      </c>
      <c r="F32" s="10">
        <f>B12/F9</f>
        <v>0.62634408602150538</v>
      </c>
      <c r="G32" s="29"/>
      <c r="H32" s="64"/>
      <c r="I32" s="12" t="s">
        <v>219</v>
      </c>
      <c r="J32" s="10">
        <f>F52</f>
        <v>5.5190538764783179E-2</v>
      </c>
      <c r="K32" s="4">
        <f>RANK(J32,'Universal Aggregate Worksheet'!AO7:AO67,1)</f>
        <v>29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229</v>
      </c>
      <c r="C33" s="12">
        <v>204</v>
      </c>
      <c r="D33" s="65" t="s">
        <v>25</v>
      </c>
      <c r="E33" s="12" t="s">
        <v>144</v>
      </c>
      <c r="F33" s="10">
        <f>C12/F10</f>
        <v>0.58868894601542421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4.2049934296977662E-2</v>
      </c>
      <c r="K33" s="4">
        <f>RANK(J33,'Universal Aggregate Worksheet'!AP7:AP67,0)</f>
        <v>56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187</v>
      </c>
      <c r="C34" s="94">
        <v>181</v>
      </c>
      <c r="D34" s="65" t="s">
        <v>26</v>
      </c>
      <c r="E34" s="12" t="s">
        <v>87</v>
      </c>
      <c r="F34" s="13">
        <f>F32-F33</f>
        <v>3.7655140006081167E-2</v>
      </c>
      <c r="G34" s="29"/>
      <c r="H34" s="64"/>
      <c r="I34" s="12" t="s">
        <v>220</v>
      </c>
      <c r="J34" s="80">
        <f>F53</f>
        <v>0.31619537275064269</v>
      </c>
      <c r="K34" s="4">
        <f>RANK(J34,'Universal Aggregate Worksheet'!AQ7:AQ67,0)</f>
        <v>28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42</v>
      </c>
      <c r="C35" s="94">
        <f>C33-C34</f>
        <v>23</v>
      </c>
      <c r="D35" s="65" t="s">
        <v>27</v>
      </c>
      <c r="E35" s="12" t="s">
        <v>145</v>
      </c>
      <c r="F35" s="6">
        <f>((0.167*B21)+(B9)+(0.83*B23))/B10</f>
        <v>0.32313829787234044</v>
      </c>
      <c r="G35" s="30"/>
      <c r="H35" s="64"/>
      <c r="I35" s="12" t="s">
        <v>221</v>
      </c>
      <c r="J35" s="80">
        <f>G53</f>
        <v>0.30645161290322581</v>
      </c>
      <c r="K35" s="4">
        <f>RANK(J35,'Universal Aggregate Worksheet'!AR7:AR67,1)</f>
        <v>29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0.81659388646288211</v>
      </c>
      <c r="C36" s="6">
        <f>C34/(C34+C35)</f>
        <v>0.88725490196078427</v>
      </c>
      <c r="D36" s="65" t="s">
        <v>28</v>
      </c>
      <c r="E36" s="12" t="s">
        <v>146</v>
      </c>
      <c r="F36" s="6">
        <f>((0.167*C21)+(C9)+(0.83*C23))/C10</f>
        <v>0.28330287206266319</v>
      </c>
      <c r="G36" s="7"/>
      <c r="H36" s="64"/>
      <c r="I36" s="12" t="s">
        <v>352</v>
      </c>
      <c r="J36" s="80">
        <f>F54</f>
        <v>0.20308483290488433</v>
      </c>
      <c r="K36" s="4">
        <f>RANK(J36,'Universal Aggregate Worksheet'!N7:N67,1)</f>
        <v>25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0.52145922746781115</v>
      </c>
      <c r="G37" s="30"/>
      <c r="H37" s="64"/>
      <c r="I37" s="12" t="s">
        <v>353</v>
      </c>
      <c r="J37" s="80">
        <f>F55</f>
        <v>0.48118279569892475</v>
      </c>
      <c r="K37" s="4">
        <f>RANK(J37,'Universal Aggregate Worksheet'!M7:M67,1)</f>
        <v>35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0.47382096069868995</v>
      </c>
      <c r="G38" s="30"/>
      <c r="H38" s="64"/>
      <c r="I38" s="12" t="s">
        <v>200</v>
      </c>
      <c r="J38" s="10">
        <f>B71</f>
        <v>29.300807068855232</v>
      </c>
      <c r="K38" s="4">
        <f>RANK(J38,'Universal Aggregate Worksheet'!AS7:AS67,0)</f>
        <v>35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42</v>
      </c>
      <c r="C39" s="12">
        <v>32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30.954289819418012</v>
      </c>
      <c r="K39" s="4">
        <f>RANK(J39,'Universal Aggregate Worksheet'!AT7:AT67,1)</f>
        <v>53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38</v>
      </c>
      <c r="C40" s="4">
        <v>30.5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-1.6534827505627803</v>
      </c>
      <c r="K40" s="4">
        <f>RANK(J40,'Universal Aggregate Worksheet'!AU7:AU67,0)</f>
        <v>50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7.4468085106382975E-2</v>
      </c>
      <c r="G41" s="13">
        <f>C20/C10</f>
        <v>0.10182767624020887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0.10182767624020887</v>
      </c>
      <c r="G42" s="10">
        <f>B20/B10</f>
        <v>7.4468085106382975E-2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-2.7359591133825897E-2</v>
      </c>
      <c r="G43" s="10">
        <f>G41-G42</f>
        <v>2.7359591133825897E-2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600</v>
      </c>
      <c r="C44" s="4">
        <v>600</v>
      </c>
      <c r="D44" s="65" t="s">
        <v>34</v>
      </c>
      <c r="E44" s="12" t="s">
        <v>209</v>
      </c>
      <c r="F44" s="79">
        <f>B20/F9</f>
        <v>7.5268817204301078E-2</v>
      </c>
      <c r="G44" s="79">
        <f>C20/F10</f>
        <v>0.10025706940874037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8.4033613445378158E-2</v>
      </c>
      <c r="G45" s="79">
        <f>C21/C9</f>
        <v>0.14150943396226415</v>
      </c>
      <c r="H45" s="64"/>
      <c r="M45" s="65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0.21774193548387097</v>
      </c>
      <c r="G48" s="32"/>
      <c r="H48" s="64"/>
      <c r="M48" s="65" t="s">
        <v>39</v>
      </c>
    </row>
    <row r="49" spans="1:13">
      <c r="A49" s="4" t="s">
        <v>21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28.656716417910449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35.889570552147241</v>
      </c>
      <c r="D49" s="65" t="s">
        <v>38</v>
      </c>
      <c r="E49" s="4" t="s">
        <v>152</v>
      </c>
      <c r="F49" s="10">
        <f>C15/F10</f>
        <v>0.15938303341902313</v>
      </c>
      <c r="G49" s="29"/>
      <c r="H49" s="64"/>
      <c r="M49" s="65" t="s">
        <v>38</v>
      </c>
    </row>
    <row r="50" spans="1:13">
      <c r="A50" s="4" t="s">
        <v>25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30.640668523676879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20.820189274447952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192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29.464285714285715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30.630630630630627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4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28.783382789317507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33.61581920903955</v>
      </c>
      <c r="D52" s="65" t="s">
        <v>43</v>
      </c>
      <c r="E52" s="4" t="s">
        <v>85</v>
      </c>
      <c r="F52" s="10">
        <f>B39/F11</f>
        <v>5.5190538764783179E-2</v>
      </c>
      <c r="G52" s="10">
        <f>C39/F11</f>
        <v>4.2049934296977662E-2</v>
      </c>
      <c r="H52" s="64"/>
      <c r="M52" s="65" t="s">
        <v>42</v>
      </c>
    </row>
    <row r="53" spans="1:13">
      <c r="A53" s="4" t="s">
        <v>19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39.722222222222221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34.625322997416021</v>
      </c>
      <c r="D53" s="65" t="s">
        <v>44</v>
      </c>
      <c r="E53" s="12" t="s">
        <v>211</v>
      </c>
      <c r="F53" s="79">
        <f>(C12-C9)/F10</f>
        <v>0.31619537275064269</v>
      </c>
      <c r="G53" s="79">
        <f>(B12-B9)/F9</f>
        <v>0.30645161290322581</v>
      </c>
      <c r="H53" s="64"/>
      <c r="M53" s="65" t="s">
        <v>43</v>
      </c>
    </row>
    <row r="54" spans="1:13">
      <c r="A54" s="4" t="s">
        <v>57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21.628498727735369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38.87323943661972</v>
      </c>
      <c r="D54" s="65" t="s">
        <v>45</v>
      </c>
      <c r="E54" s="12" t="s">
        <v>350</v>
      </c>
      <c r="F54" s="79">
        <f>B29/F10</f>
        <v>0.20308483290488433</v>
      </c>
      <c r="G54" s="79">
        <f>C29/F9</f>
        <v>0.22043010752688172</v>
      </c>
      <c r="H54" s="64"/>
      <c r="M54" s="65" t="s">
        <v>44</v>
      </c>
    </row>
    <row r="55" spans="1:13">
      <c r="A55" s="4" t="s">
        <v>49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32.986111111111107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28.059701492537314</v>
      </c>
      <c r="D55" s="65" t="s">
        <v>46</v>
      </c>
      <c r="E55" s="12" t="s">
        <v>351</v>
      </c>
      <c r="F55" s="79">
        <f>B28/F9</f>
        <v>0.48118279569892475</v>
      </c>
      <c r="G55" s="79">
        <f>C28/F10</f>
        <v>0.45244215938303339</v>
      </c>
      <c r="H55" s="64"/>
      <c r="M55" s="65" t="s">
        <v>45</v>
      </c>
    </row>
    <row r="56" spans="1:13">
      <c r="A56" s="4" t="s">
        <v>42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23.48993288590604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29.936305732484076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24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31.549295774647888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29.973474801061005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14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26.086956521739129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27.118644067796609</v>
      </c>
      <c r="D58" s="65" t="s">
        <v>191</v>
      </c>
      <c r="E58" s="12" t="s">
        <v>100</v>
      </c>
      <c r="F58" s="10">
        <f>B71</f>
        <v>29.300807068855232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30.954289819418012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-1.6534827505627803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29.300807068855232</v>
      </c>
      <c r="C71" s="34">
        <f>AVERAGEIF(C49:C67,"&gt;0")</f>
        <v>30.954289819418012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71"/>
  <sheetViews>
    <sheetView topLeftCell="B1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96</v>
      </c>
      <c r="B1" s="3" t="s">
        <v>49</v>
      </c>
    </row>
    <row r="2" spans="1:26">
      <c r="A2" t="s">
        <v>97</v>
      </c>
      <c r="B2" s="63">
        <v>2012</v>
      </c>
    </row>
    <row r="3" spans="1:26">
      <c r="A3" t="s">
        <v>98</v>
      </c>
      <c r="B3" s="3" t="s">
        <v>110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>
      <c r="A7" s="7"/>
      <c r="B7" s="75" t="str">
        <f>B1</f>
        <v>Stony Brook</v>
      </c>
      <c r="C7" s="75" t="s">
        <v>62</v>
      </c>
      <c r="D7" s="66" t="s">
        <v>193</v>
      </c>
      <c r="E7" s="7"/>
      <c r="F7" s="75" t="str">
        <f>B1</f>
        <v>Stony Brook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61.836228287841195</v>
      </c>
      <c r="K8" s="4">
        <f>RANK(J8,'Universal Aggregate Worksheet'!I7:I67,0)</f>
        <v>48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  <c r="X8" s="40"/>
      <c r="Y8" s="39"/>
      <c r="Z8" s="40"/>
    </row>
    <row r="9" spans="1:26">
      <c r="A9" s="4" t="s">
        <v>65</v>
      </c>
      <c r="B9" s="4">
        <v>95</v>
      </c>
      <c r="C9" s="4">
        <v>94</v>
      </c>
      <c r="D9" s="65" t="s">
        <v>1</v>
      </c>
      <c r="E9" s="4" t="s">
        <v>77</v>
      </c>
      <c r="F9" s="77">
        <f>B32+B33+C35</f>
        <v>288</v>
      </c>
      <c r="G9" s="27"/>
      <c r="H9" s="64"/>
      <c r="I9" s="12" t="s">
        <v>154</v>
      </c>
      <c r="J9" s="9">
        <f>F12</f>
        <v>28.585607940446653</v>
      </c>
      <c r="K9" s="4">
        <f>RANK(J9,'Universal Aggregate Worksheet'!F7:F67,0)</f>
        <v>60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  <c r="X9" s="40"/>
      <c r="Y9" s="39"/>
      <c r="Z9" s="40"/>
    </row>
    <row r="10" spans="1:26">
      <c r="A10" s="4" t="s">
        <v>66</v>
      </c>
      <c r="B10" s="4">
        <v>323</v>
      </c>
      <c r="C10" s="4">
        <v>326</v>
      </c>
      <c r="D10" s="65" t="s">
        <v>2</v>
      </c>
      <c r="E10" s="4" t="s">
        <v>78</v>
      </c>
      <c r="F10" s="77">
        <f>C32+C33+B35</f>
        <v>335</v>
      </c>
      <c r="G10" s="27"/>
      <c r="H10" s="64"/>
      <c r="I10" s="12" t="s">
        <v>155</v>
      </c>
      <c r="J10" s="9">
        <f>F13</f>
        <v>33.250620347394545</v>
      </c>
      <c r="K10" s="4">
        <f>RANK(J10,'Universal Aggregate Worksheet'!G7:G67,1)</f>
        <v>34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  <c r="X10" s="40"/>
      <c r="Y10" s="39"/>
      <c r="Z10" s="40"/>
    </row>
    <row r="11" spans="1:26">
      <c r="A11" s="4" t="s">
        <v>67</v>
      </c>
      <c r="B11" s="6">
        <f>B9/B10</f>
        <v>0.29411764705882354</v>
      </c>
      <c r="C11" s="6">
        <f>C9/C10</f>
        <v>0.28834355828220859</v>
      </c>
      <c r="D11" s="65" t="s">
        <v>3</v>
      </c>
      <c r="E11" s="4" t="s">
        <v>79</v>
      </c>
      <c r="F11" s="77">
        <f>SUM(F9:F10)</f>
        <v>623</v>
      </c>
      <c r="G11" s="27"/>
      <c r="H11" s="64"/>
      <c r="I11" s="12" t="s">
        <v>203</v>
      </c>
      <c r="J11" s="9">
        <f>J9-J10</f>
        <v>-4.6650124069478913</v>
      </c>
      <c r="K11" s="4">
        <f>RANK(J11,'Universal Aggregate Worksheet'!H7:H67,0)</f>
        <v>57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  <c r="X11" s="40"/>
      <c r="Y11" s="39"/>
      <c r="Z11" s="40"/>
    </row>
    <row r="12" spans="1:26">
      <c r="A12" s="4" t="s">
        <v>68</v>
      </c>
      <c r="B12" s="4">
        <v>203</v>
      </c>
      <c r="C12" s="4">
        <v>198</v>
      </c>
      <c r="D12" s="65" t="s">
        <v>4</v>
      </c>
      <c r="E12" s="4" t="s">
        <v>80</v>
      </c>
      <c r="F12" s="78">
        <f>F9/(B44/60)</f>
        <v>28.585607940446653</v>
      </c>
      <c r="G12" s="28"/>
      <c r="H12" s="64"/>
      <c r="I12" s="4" t="s">
        <v>128</v>
      </c>
      <c r="J12" s="10">
        <f>F24</f>
        <v>32.672091490951118</v>
      </c>
      <c r="K12" s="4">
        <f>RANK(J12,'Universal Aggregate Worksheet'!AB7:AB67,0)</f>
        <v>13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  <c r="X12" s="40"/>
      <c r="Y12" s="39"/>
      <c r="Z12" s="40"/>
    </row>
    <row r="13" spans="1:26">
      <c r="A13" s="4" t="s">
        <v>69</v>
      </c>
      <c r="B13" s="6">
        <f>B12/B10</f>
        <v>0.62848297213622295</v>
      </c>
      <c r="C13" s="6">
        <f>C12/C10</f>
        <v>0.6073619631901841</v>
      </c>
      <c r="D13" s="65" t="s">
        <v>5</v>
      </c>
      <c r="E13" s="4" t="s">
        <v>81</v>
      </c>
      <c r="F13" s="78">
        <f>F10/(B44/60)</f>
        <v>33.250620347394545</v>
      </c>
      <c r="G13" s="28"/>
      <c r="H13" s="64"/>
      <c r="I13" s="4" t="s">
        <v>131</v>
      </c>
      <c r="J13" s="10">
        <f>F25</f>
        <v>27.382029039719814</v>
      </c>
      <c r="K13" s="4">
        <f>RANK(J13,'Universal Aggregate Worksheet'!AD7:AD67,1)</f>
        <v>21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  <c r="X13" s="40"/>
      <c r="Y13" s="39"/>
      <c r="Z13" s="40"/>
    </row>
    <row r="14" spans="1:26">
      <c r="A14" s="4" t="s">
        <v>73</v>
      </c>
      <c r="B14" s="6">
        <f>B9/B12</f>
        <v>0.46798029556650245</v>
      </c>
      <c r="C14" s="6">
        <f>C9/C12</f>
        <v>0.47474747474747475</v>
      </c>
      <c r="D14" s="65" t="s">
        <v>6</v>
      </c>
      <c r="E14" s="4" t="s">
        <v>82</v>
      </c>
      <c r="F14" s="78">
        <f>F11/(B44/60)</f>
        <v>61.836228287841195</v>
      </c>
      <c r="G14" s="28"/>
      <c r="H14" s="64"/>
      <c r="I14" s="4" t="s">
        <v>133</v>
      </c>
      <c r="J14" s="10">
        <f>F26</f>
        <v>5.2900624512313037</v>
      </c>
      <c r="K14" s="4">
        <f>RANK(J14,'Universal Aggregate Worksheet'!AF7:AF67,0)</f>
        <v>15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  <c r="X14" s="40"/>
      <c r="Y14" s="39"/>
      <c r="Z14" s="40"/>
    </row>
    <row r="15" spans="1:26">
      <c r="A15" s="4" t="s">
        <v>70</v>
      </c>
      <c r="B15" s="4">
        <v>58</v>
      </c>
      <c r="C15" s="4">
        <v>54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1.1215277777777777</v>
      </c>
      <c r="K15" s="4">
        <f>RANK(J15,'Universal Aggregate Worksheet'!O7:O67,0)</f>
        <v>10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  <c r="X15" s="40"/>
      <c r="Y15" s="39"/>
      <c r="Z15" s="40"/>
    </row>
    <row r="16" spans="1:26">
      <c r="A16" s="4" t="s">
        <v>74</v>
      </c>
      <c r="B16" s="6">
        <f>B15/B9</f>
        <v>0.61052631578947369</v>
      </c>
      <c r="C16" s="6">
        <f>C15/C9</f>
        <v>0.57446808510638303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0.9731343283582089</v>
      </c>
      <c r="K16" s="4">
        <f>RANK(J16,'Universal Aggregate Worksheet'!T7:T67,1)</f>
        <v>18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  <c r="X16" s="40"/>
      <c r="Y16" s="39"/>
      <c r="Z16" s="40"/>
    </row>
    <row r="17" spans="1:26">
      <c r="A17" s="4" t="s">
        <v>337</v>
      </c>
      <c r="B17" s="8">
        <f>B9-B15</f>
        <v>37</v>
      </c>
      <c r="C17" s="8">
        <f>C9-C15</f>
        <v>40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0.30342414860681116</v>
      </c>
      <c r="K17" s="4">
        <f>RANK(J17,'Universal Aggregate Worksheet'!R7:R67,0)</f>
        <v>29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  <c r="X17" s="40"/>
      <c r="Y17" s="39"/>
      <c r="Z17" s="40"/>
    </row>
    <row r="18" spans="1:26">
      <c r="A18" s="7"/>
      <c r="B18" s="7"/>
      <c r="C18" s="7"/>
      <c r="D18" s="65" t="s">
        <v>10</v>
      </c>
      <c r="E18" s="4" t="s">
        <v>113</v>
      </c>
      <c r="F18" s="10">
        <f>(B9/F9)*100</f>
        <v>32.986111111111107</v>
      </c>
      <c r="G18" s="29"/>
      <c r="H18" s="64"/>
      <c r="I18" s="4" t="s">
        <v>166</v>
      </c>
      <c r="J18" s="6">
        <f>F36</f>
        <v>0.29449079754601226</v>
      </c>
      <c r="K18" s="4">
        <f>RANK(J18,'Universal Aggregate Worksheet'!W7:W67,1)</f>
        <v>30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  <c r="X18" s="40"/>
      <c r="Y18" s="39"/>
      <c r="Z18" s="40"/>
    </row>
    <row r="19" spans="1:26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28.059701492537314</v>
      </c>
      <c r="G19" s="29"/>
      <c r="H19" s="64"/>
      <c r="I19" s="4" t="s">
        <v>176</v>
      </c>
      <c r="J19" s="10">
        <f>F48</f>
        <v>0.2013888888888889</v>
      </c>
      <c r="K19" s="4">
        <f>RANK(J19,'Universal Aggregate Worksheet'!Y7:Y67,0)</f>
        <v>15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  <c r="X19" s="40"/>
      <c r="Y19" s="39"/>
      <c r="Z19" s="40"/>
    </row>
    <row r="20" spans="1:26">
      <c r="A20" s="4" t="s">
        <v>90</v>
      </c>
      <c r="B20" s="4">
        <v>38</v>
      </c>
      <c r="C20" s="4">
        <v>25</v>
      </c>
      <c r="D20" s="65" t="s">
        <v>12</v>
      </c>
      <c r="E20" s="4" t="s">
        <v>115</v>
      </c>
      <c r="F20" s="10">
        <f>F18-F19</f>
        <v>4.9264096185737927</v>
      </c>
      <c r="G20" s="29"/>
      <c r="H20" s="64"/>
      <c r="I20" s="4" t="s">
        <v>177</v>
      </c>
      <c r="J20" s="10">
        <f>F49</f>
        <v>0.16119402985074627</v>
      </c>
      <c r="K20" s="4">
        <f>RANK(J20,'Universal Aggregate Worksheet'!Z7:Z67,1)</f>
        <v>29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  <c r="X20" s="40"/>
      <c r="Y20" s="39"/>
      <c r="Z20" s="40"/>
    </row>
    <row r="21" spans="1:26">
      <c r="A21" s="4" t="s">
        <v>91</v>
      </c>
      <c r="B21" s="4">
        <v>18</v>
      </c>
      <c r="C21" s="4">
        <v>12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0.36725663716814161</v>
      </c>
      <c r="K21" s="4">
        <f>RANK(J21,'Universal Aggregate Worksheet'!J7:J67,0)</f>
        <v>59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  <c r="X21" s="40"/>
      <c r="Y21" s="39"/>
      <c r="Z21" s="40"/>
    </row>
    <row r="22" spans="1:26">
      <c r="A22" s="12" t="s">
        <v>138</v>
      </c>
      <c r="B22" s="23">
        <f>B21/B20</f>
        <v>0.47368421052631576</v>
      </c>
      <c r="C22" s="23">
        <f>C21/C20</f>
        <v>0.48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0.88268156424581001</v>
      </c>
      <c r="K22" s="4">
        <f>RANK(J22,'Universal Aggregate Worksheet'!K7:K67,0)</f>
        <v>11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  <c r="X22" s="40"/>
      <c r="Y22" s="39"/>
      <c r="Z22" s="40"/>
    </row>
    <row r="23" spans="1:26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0.84795321637426901</v>
      </c>
      <c r="K23" s="4">
        <f>RANK(J23,'Universal Aggregate Worksheet'!L7:L67,1)</f>
        <v>38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  <c r="X23" s="40"/>
      <c r="Y23" s="39"/>
      <c r="Z23" s="40"/>
    </row>
    <row r="24" spans="1:26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32.672091490951118</v>
      </c>
      <c r="G24" s="7"/>
      <c r="H24" s="64"/>
      <c r="I24" s="4" t="s">
        <v>198</v>
      </c>
      <c r="J24" s="6">
        <f>B22</f>
        <v>0.47368421052631576</v>
      </c>
      <c r="K24" s="4">
        <f>RANK(J24,'Universal Aggregate Worksheet'!AG7:AG67,0)</f>
        <v>8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  <c r="X24" s="40"/>
      <c r="Y24" s="39"/>
      <c r="Z24" s="40"/>
    </row>
    <row r="25" spans="1:26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27.382029039719814</v>
      </c>
      <c r="G25" s="7"/>
      <c r="H25" s="64"/>
      <c r="I25" s="12" t="s">
        <v>199</v>
      </c>
      <c r="J25" s="6">
        <f>C22</f>
        <v>0.48</v>
      </c>
      <c r="K25" s="4">
        <f>RANK(J25,'Universal Aggregate Worksheet'!AH7:AH67,1)</f>
        <v>54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  <c r="X25" s="40"/>
      <c r="Y25" s="39"/>
      <c r="Z25" s="40"/>
    </row>
    <row r="26" spans="1:26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5.2900624512313037</v>
      </c>
      <c r="G26" s="7"/>
      <c r="H26" s="64"/>
      <c r="I26" s="12" t="s">
        <v>212</v>
      </c>
      <c r="J26" s="10">
        <f>F41</f>
        <v>0.11764705882352941</v>
      </c>
      <c r="K26" s="4">
        <f>RANK(J26,'Universal Aggregate Worksheet'!AM7:AM67,0)</f>
        <v>19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  <c r="X26" s="40"/>
      <c r="Y26" s="39"/>
      <c r="Z26" s="40"/>
    </row>
    <row r="27" spans="1:26">
      <c r="A27" s="4" t="s">
        <v>338</v>
      </c>
      <c r="B27" s="4">
        <v>293</v>
      </c>
      <c r="C27" s="4">
        <v>310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7.6687116564417179E-2</v>
      </c>
      <c r="K27" s="4">
        <f>RANK(J27,'Universal Aggregate Worksheet'!AN7:AN67,1)</f>
        <v>10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  <c r="X27" s="40"/>
      <c r="Y27" s="39"/>
      <c r="Z27" s="40"/>
    </row>
    <row r="28" spans="1:26">
      <c r="A28" s="4" t="s">
        <v>339</v>
      </c>
      <c r="B28" s="12">
        <v>127</v>
      </c>
      <c r="C28" s="12">
        <v>156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0.13194444444444445</v>
      </c>
      <c r="K28" s="4">
        <f>RANK(J28,'Universal Aggregate Worksheet'!AI7:AI67,0)</f>
        <v>8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  <c r="X28" s="40"/>
      <c r="Y28" s="39"/>
      <c r="Z28" s="40"/>
    </row>
    <row r="29" spans="1:26">
      <c r="A29" s="12" t="s">
        <v>340</v>
      </c>
      <c r="B29" s="12">
        <v>72</v>
      </c>
      <c r="C29" s="12">
        <v>60</v>
      </c>
      <c r="D29" s="65" t="s">
        <v>21</v>
      </c>
      <c r="E29" s="4" t="s">
        <v>141</v>
      </c>
      <c r="F29" s="10">
        <f>B10/F9</f>
        <v>1.1215277777777777</v>
      </c>
      <c r="G29" s="29"/>
      <c r="H29" s="64"/>
      <c r="I29" s="12" t="s">
        <v>215</v>
      </c>
      <c r="J29" s="80">
        <f>G44</f>
        <v>7.4626865671641784E-2</v>
      </c>
      <c r="K29" s="4">
        <f>RANK(J29,'Universal Aggregate Worksheet'!AJ7:AJ67,1)</f>
        <v>7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  <c r="X29" s="40"/>
      <c r="Y29" s="39"/>
      <c r="Z29" s="40"/>
    </row>
    <row r="30" spans="1:26">
      <c r="A30" s="7"/>
      <c r="B30" s="7"/>
      <c r="C30" s="7"/>
      <c r="D30" s="65" t="s">
        <v>22</v>
      </c>
      <c r="E30" s="12" t="s">
        <v>142</v>
      </c>
      <c r="F30" s="10">
        <f>C10/F10</f>
        <v>0.9731343283582089</v>
      </c>
      <c r="G30" s="7"/>
      <c r="H30" s="64"/>
      <c r="I30" s="12" t="s">
        <v>216</v>
      </c>
      <c r="J30" s="80">
        <f>F45</f>
        <v>0.18947368421052632</v>
      </c>
      <c r="K30" s="4">
        <f>RANK(J30,'Universal Aggregate Worksheet'!AK7:AK67,0)</f>
        <v>8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  <c r="X30" s="40"/>
      <c r="Y30" s="39"/>
      <c r="Z30" s="40"/>
    </row>
    <row r="31" spans="1:26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0.14839344941956878</v>
      </c>
      <c r="G31" s="29"/>
      <c r="H31" s="64"/>
      <c r="I31" s="12" t="s">
        <v>217</v>
      </c>
      <c r="J31" s="80">
        <f>G45</f>
        <v>0.1276595744680851</v>
      </c>
      <c r="K31" s="4">
        <f>RANK(J31,'Universal Aggregate Worksheet'!AL7:AL67,1)</f>
        <v>33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  <c r="X31" s="40"/>
      <c r="Y31" s="39"/>
      <c r="Z31" s="40"/>
    </row>
    <row r="32" spans="1:26">
      <c r="A32" s="12" t="s">
        <v>342</v>
      </c>
      <c r="B32" s="94">
        <v>83</v>
      </c>
      <c r="C32" s="94">
        <v>143</v>
      </c>
      <c r="D32" s="65" t="s">
        <v>24</v>
      </c>
      <c r="E32" s="4" t="s">
        <v>143</v>
      </c>
      <c r="F32" s="10">
        <f>B12/F9</f>
        <v>0.70486111111111116</v>
      </c>
      <c r="G32" s="29"/>
      <c r="H32" s="64"/>
      <c r="I32" s="12" t="s">
        <v>219</v>
      </c>
      <c r="J32" s="10">
        <f>F52</f>
        <v>4.49438202247191E-2</v>
      </c>
      <c r="K32" s="4">
        <f>RANK(J32,'Universal Aggregate Worksheet'!AO7:AO67,1)</f>
        <v>14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  <c r="X32" s="40"/>
      <c r="Y32" s="39"/>
      <c r="Z32" s="40"/>
    </row>
    <row r="33" spans="1:26">
      <c r="A33" s="12" t="s">
        <v>343</v>
      </c>
      <c r="B33" s="12">
        <v>179</v>
      </c>
      <c r="C33" s="12">
        <v>171</v>
      </c>
      <c r="D33" s="65" t="s">
        <v>25</v>
      </c>
      <c r="E33" s="12" t="s">
        <v>144</v>
      </c>
      <c r="F33" s="10">
        <f>C12/F10</f>
        <v>0.59104477611940298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6.5810593900481537E-2</v>
      </c>
      <c r="K33" s="4">
        <f>RANK(J33,'Universal Aggregate Worksheet'!AP7:AP67,0)</f>
        <v>15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  <c r="X33" s="40"/>
      <c r="Y33" s="39"/>
      <c r="Z33" s="40"/>
    </row>
    <row r="34" spans="1:26">
      <c r="A34" s="12" t="s">
        <v>71</v>
      </c>
      <c r="B34" s="94">
        <v>158</v>
      </c>
      <c r="C34" s="94">
        <v>145</v>
      </c>
      <c r="D34" s="65" t="s">
        <v>26</v>
      </c>
      <c r="E34" s="12" t="s">
        <v>87</v>
      </c>
      <c r="F34" s="13">
        <f>F32-F33</f>
        <v>0.11381633499170818</v>
      </c>
      <c r="G34" s="29"/>
      <c r="H34" s="64"/>
      <c r="I34" s="12" t="s">
        <v>220</v>
      </c>
      <c r="J34" s="80">
        <f>F53</f>
        <v>0.31044776119402984</v>
      </c>
      <c r="K34" s="4">
        <f>RANK(J34,'Universal Aggregate Worksheet'!AQ7:AQ67,0)</f>
        <v>31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  <c r="X34" s="40"/>
      <c r="Y34" s="39"/>
      <c r="Z34" s="40"/>
    </row>
    <row r="35" spans="1:26">
      <c r="A35" s="12" t="s">
        <v>72</v>
      </c>
      <c r="B35" s="94">
        <f>B33-B34</f>
        <v>21</v>
      </c>
      <c r="C35" s="94">
        <f>C33-C34</f>
        <v>26</v>
      </c>
      <c r="D35" s="65" t="s">
        <v>27</v>
      </c>
      <c r="E35" s="12" t="s">
        <v>145</v>
      </c>
      <c r="F35" s="6">
        <f>((0.167*B21)+(B9)+(0.83*B23))/B10</f>
        <v>0.30342414860681116</v>
      </c>
      <c r="G35" s="30"/>
      <c r="H35" s="64"/>
      <c r="I35" s="12" t="s">
        <v>221</v>
      </c>
      <c r="J35" s="80">
        <f>G53</f>
        <v>0.375</v>
      </c>
      <c r="K35" s="4">
        <f>RANK(J35,'Universal Aggregate Worksheet'!AR7:AR67,1)</f>
        <v>57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  <c r="X35" s="40"/>
      <c r="Y35" s="39"/>
      <c r="Z35" s="40"/>
    </row>
    <row r="36" spans="1:26">
      <c r="A36" s="91" t="s">
        <v>75</v>
      </c>
      <c r="B36" s="6">
        <f>B34/(B34+B35)</f>
        <v>0.88268156424581001</v>
      </c>
      <c r="C36" s="6">
        <f>C34/(C34+C35)</f>
        <v>0.84795321637426901</v>
      </c>
      <c r="D36" s="65" t="s">
        <v>28</v>
      </c>
      <c r="E36" s="12" t="s">
        <v>146</v>
      </c>
      <c r="F36" s="6">
        <f>((0.167*C21)+(C9)+(0.83*C23))/C10</f>
        <v>0.29449079754601226</v>
      </c>
      <c r="G36" s="7"/>
      <c r="H36" s="64"/>
      <c r="I36" s="12" t="s">
        <v>352</v>
      </c>
      <c r="J36" s="80">
        <f>F54</f>
        <v>0.21492537313432836</v>
      </c>
      <c r="K36" s="4">
        <f>RANK(J36,'Universal Aggregate Worksheet'!N7:N67,1)</f>
        <v>31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  <c r="X36" s="40"/>
      <c r="Y36" s="39"/>
      <c r="Z36" s="40"/>
    </row>
    <row r="37" spans="1:26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0.48278817733990148</v>
      </c>
      <c r="G37" s="30"/>
      <c r="H37" s="64"/>
      <c r="I37" s="12" t="s">
        <v>353</v>
      </c>
      <c r="J37" s="80">
        <f>F55</f>
        <v>0.44097222222222221</v>
      </c>
      <c r="K37" s="4">
        <f>RANK(J37,'Universal Aggregate Worksheet'!M7:M67,1)</f>
        <v>17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  <c r="X37" s="40"/>
      <c r="Y37" s="39"/>
      <c r="Z37" s="40"/>
    </row>
    <row r="38" spans="1:26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0.48486868686868689</v>
      </c>
      <c r="G38" s="30"/>
      <c r="H38" s="64"/>
      <c r="I38" s="12" t="s">
        <v>200</v>
      </c>
      <c r="J38" s="10">
        <f>B71</f>
        <v>30.075892172969144</v>
      </c>
      <c r="K38" s="4">
        <f>RANK(J38,'Universal Aggregate Worksheet'!AS7:AS67,0)</f>
        <v>18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  <c r="X38" s="40"/>
      <c r="Y38" s="39"/>
      <c r="Z38" s="40"/>
    </row>
    <row r="39" spans="1:26">
      <c r="A39" s="12" t="s">
        <v>344</v>
      </c>
      <c r="B39" s="12">
        <v>28</v>
      </c>
      <c r="C39" s="12">
        <v>41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29.712081498365439</v>
      </c>
      <c r="K39" s="4">
        <f>RANK(J39,'Universal Aggregate Worksheet'!AT7:AT67,1)</f>
        <v>37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  <c r="X39" s="40"/>
      <c r="Y39" s="39"/>
      <c r="Z39" s="40"/>
    </row>
    <row r="40" spans="1:26">
      <c r="A40" s="91" t="s">
        <v>345</v>
      </c>
      <c r="B40" s="4">
        <v>26</v>
      </c>
      <c r="C40" s="4">
        <v>33.5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0.36381067460370531</v>
      </c>
      <c r="K40" s="4">
        <f>RANK(J40,'Universal Aggregate Worksheet'!AU7:AU67,0)</f>
        <v>29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  <c r="X40" s="40"/>
      <c r="Y40" s="39"/>
      <c r="Z40" s="40"/>
    </row>
    <row r="41" spans="1:26">
      <c r="A41" s="7"/>
      <c r="B41" s="7"/>
      <c r="C41" s="7"/>
      <c r="D41" s="65" t="s">
        <v>188</v>
      </c>
      <c r="E41" s="12" t="s">
        <v>94</v>
      </c>
      <c r="F41" s="13">
        <f>B20/B10</f>
        <v>0.11764705882352941</v>
      </c>
      <c r="G41" s="13">
        <f>C20/C10</f>
        <v>7.6687116564417179E-2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  <c r="X41" s="40"/>
      <c r="Y41" s="39"/>
      <c r="Z41" s="40"/>
    </row>
    <row r="42" spans="1:26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7.6687116564417179E-2</v>
      </c>
      <c r="G42" s="10">
        <f>B20/B10</f>
        <v>0.11764705882352941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  <c r="X42" s="40"/>
      <c r="Y42" s="39"/>
      <c r="Z42" s="40"/>
    </row>
    <row r="43" spans="1:26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4.0959942259112231E-2</v>
      </c>
      <c r="G43" s="10">
        <f>G41-G42</f>
        <v>-4.0959942259112231E-2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  <c r="X43" s="40"/>
      <c r="Y43" s="39"/>
      <c r="Z43" s="40"/>
    </row>
    <row r="44" spans="1:26">
      <c r="A44" s="4" t="s">
        <v>348</v>
      </c>
      <c r="B44" s="4">
        <v>604.5</v>
      </c>
      <c r="C44" s="4">
        <v>604.5</v>
      </c>
      <c r="D44" s="65" t="s">
        <v>34</v>
      </c>
      <c r="E44" s="12" t="s">
        <v>209</v>
      </c>
      <c r="F44" s="79">
        <f>B20/F9</f>
        <v>0.13194444444444445</v>
      </c>
      <c r="G44" s="79">
        <f>C20/F10</f>
        <v>7.4626865671641784E-2</v>
      </c>
      <c r="H44" s="64"/>
      <c r="M44" s="65" t="s">
        <v>34</v>
      </c>
      <c r="N44" s="11"/>
      <c r="O44" s="38"/>
      <c r="P44" s="38"/>
      <c r="Q44" s="38"/>
      <c r="R44" s="38"/>
      <c r="S44" s="38"/>
      <c r="T44" s="40"/>
      <c r="U44" s="40"/>
      <c r="V44" s="39"/>
      <c r="W44" s="40"/>
      <c r="X44" s="40"/>
      <c r="Y44" s="39"/>
      <c r="Z44" s="40"/>
    </row>
    <row r="45" spans="1:26" ht="15.75" thickBot="1">
      <c r="D45" s="65" t="s">
        <v>35</v>
      </c>
      <c r="E45" s="4" t="s">
        <v>210</v>
      </c>
      <c r="F45" s="79">
        <f>B21/B9</f>
        <v>0.18947368421052632</v>
      </c>
      <c r="G45" s="79">
        <f>C21/C9</f>
        <v>0.1276595744680851</v>
      </c>
      <c r="H45" s="64"/>
      <c r="M45" s="65" t="s">
        <v>35</v>
      </c>
      <c r="N45" s="11"/>
      <c r="O45" s="38"/>
      <c r="P45" s="38"/>
      <c r="Q45" s="38"/>
      <c r="R45" s="38"/>
      <c r="S45" s="38"/>
      <c r="T45" s="40"/>
      <c r="U45" s="40"/>
      <c r="V45" s="39"/>
      <c r="W45" s="40"/>
      <c r="X45" s="40"/>
      <c r="Y45" s="39"/>
      <c r="Z45" s="40"/>
    </row>
    <row r="46" spans="1:26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11"/>
      <c r="O46" s="38"/>
      <c r="P46" s="38"/>
      <c r="Q46" s="38"/>
      <c r="R46" s="38"/>
      <c r="S46" s="38"/>
      <c r="T46" s="40"/>
      <c r="U46" s="40"/>
      <c r="V46" s="39"/>
      <c r="W46" s="40"/>
      <c r="X46" s="40"/>
      <c r="Y46" s="39"/>
      <c r="Z46" s="40"/>
    </row>
    <row r="47" spans="1:26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11"/>
      <c r="O47" s="38"/>
      <c r="P47" s="38"/>
      <c r="Q47" s="38"/>
      <c r="R47" s="38"/>
      <c r="S47" s="38"/>
      <c r="T47" s="40"/>
      <c r="U47" s="40"/>
      <c r="V47" s="39"/>
      <c r="W47" s="40"/>
      <c r="X47" s="40"/>
      <c r="Y47" s="39"/>
      <c r="Z47" s="40"/>
    </row>
    <row r="48" spans="1:26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0.2013888888888889</v>
      </c>
      <c r="G48" s="32"/>
      <c r="H48" s="64"/>
      <c r="M48" s="65" t="s">
        <v>39</v>
      </c>
      <c r="N48" s="11"/>
      <c r="O48" s="38"/>
      <c r="P48" s="38"/>
      <c r="Q48" s="38"/>
      <c r="R48" s="38"/>
      <c r="S48" s="38"/>
      <c r="T48" s="40"/>
      <c r="U48" s="40"/>
      <c r="V48" s="39"/>
      <c r="W48" s="40"/>
      <c r="X48" s="40"/>
      <c r="Y48" s="39"/>
      <c r="Z48" s="40"/>
    </row>
    <row r="49" spans="1:26">
      <c r="A49" s="4" t="s">
        <v>17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31.72043010752688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30.153846153846153</v>
      </c>
      <c r="D49" s="65" t="s">
        <v>38</v>
      </c>
      <c r="E49" s="4" t="s">
        <v>152</v>
      </c>
      <c r="F49" s="10">
        <f>C15/F10</f>
        <v>0.16119402985074627</v>
      </c>
      <c r="G49" s="29"/>
      <c r="H49" s="64"/>
      <c r="M49" s="65" t="s">
        <v>38</v>
      </c>
      <c r="N49" s="11"/>
      <c r="O49" s="38"/>
      <c r="P49" s="38"/>
      <c r="Q49" s="38"/>
      <c r="R49" s="38"/>
      <c r="S49" s="38"/>
      <c r="T49" s="40"/>
      <c r="U49" s="40"/>
      <c r="V49" s="39"/>
      <c r="W49" s="22"/>
      <c r="X49" s="22"/>
      <c r="Y49" s="22"/>
      <c r="Z49" s="40"/>
    </row>
    <row r="50" spans="1:26">
      <c r="A50" s="4" t="s">
        <v>56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37.597911227154043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26.969696969696972</v>
      </c>
      <c r="D50" s="65" t="s">
        <v>41</v>
      </c>
      <c r="E50" s="7"/>
      <c r="F50" s="7"/>
      <c r="G50" s="7"/>
      <c r="H50" s="64"/>
      <c r="M50" s="65" t="s">
        <v>40</v>
      </c>
      <c r="N50" s="11"/>
      <c r="O50" s="38"/>
      <c r="P50" s="38"/>
      <c r="Q50" s="38"/>
      <c r="R50" s="38"/>
      <c r="S50" s="38"/>
      <c r="T50" s="40"/>
      <c r="U50" s="40"/>
      <c r="V50" s="39"/>
      <c r="Z50" s="40"/>
    </row>
    <row r="51" spans="1:26">
      <c r="A51" s="4" t="s">
        <v>30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29.096989966555181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29.712460063897762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26">
      <c r="A52" s="4" t="s">
        <v>12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27.738927738927739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28.316326530612244</v>
      </c>
      <c r="D52" s="65" t="s">
        <v>43</v>
      </c>
      <c r="E52" s="4" t="s">
        <v>85</v>
      </c>
      <c r="F52" s="10">
        <f>B39/F11</f>
        <v>4.49438202247191E-2</v>
      </c>
      <c r="G52" s="10">
        <f>C39/F11</f>
        <v>6.5810593900481537E-2</v>
      </c>
      <c r="H52" s="64"/>
      <c r="M52" s="65" t="s">
        <v>42</v>
      </c>
    </row>
    <row r="53" spans="1:26">
      <c r="A53" s="4" t="s">
        <v>192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29.464285714285715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30.630630630630627</v>
      </c>
      <c r="D53" s="65" t="s">
        <v>44</v>
      </c>
      <c r="E53" s="12" t="s">
        <v>211</v>
      </c>
      <c r="F53" s="79">
        <f>(C12-C9)/F10</f>
        <v>0.31044776119402984</v>
      </c>
      <c r="G53" s="79">
        <f>(B12-B9)/F9</f>
        <v>0.375</v>
      </c>
      <c r="H53" s="64"/>
      <c r="M53" s="65" t="s">
        <v>43</v>
      </c>
    </row>
    <row r="54" spans="1:26">
      <c r="A54" s="4" t="s">
        <v>52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29.577464788732392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32.183908045977013</v>
      </c>
      <c r="D54" s="65" t="s">
        <v>45</v>
      </c>
      <c r="E54" s="12" t="s">
        <v>350</v>
      </c>
      <c r="F54" s="79">
        <f>B29/F10</f>
        <v>0.21492537313432836</v>
      </c>
      <c r="G54" s="79">
        <f>C29/F9</f>
        <v>0.20833333333333334</v>
      </c>
      <c r="H54" s="64"/>
      <c r="M54" s="65" t="s">
        <v>44</v>
      </c>
    </row>
    <row r="55" spans="1:26">
      <c r="A55" s="4" t="s">
        <v>48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31.989247311827956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27.249357326478147</v>
      </c>
      <c r="D55" s="65" t="s">
        <v>46</v>
      </c>
      <c r="E55" s="12" t="s">
        <v>351</v>
      </c>
      <c r="F55" s="79">
        <f>B28/F9</f>
        <v>0.44097222222222221</v>
      </c>
      <c r="G55" s="79">
        <f>C28/F10</f>
        <v>0.46567164179104475</v>
      </c>
      <c r="H55" s="64"/>
      <c r="M55" s="65" t="s">
        <v>45</v>
      </c>
    </row>
    <row r="56" spans="1:26">
      <c r="A56" s="4" t="s">
        <v>6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30.855855855855857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25.133689839572192</v>
      </c>
      <c r="D56" s="65" t="s">
        <v>48</v>
      </c>
      <c r="E56" s="7"/>
      <c r="F56" s="7"/>
      <c r="G56" s="7"/>
      <c r="H56" s="64"/>
      <c r="M56" s="65" t="s">
        <v>46</v>
      </c>
    </row>
    <row r="57" spans="1:26">
      <c r="A57" s="4" t="s">
        <v>54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23.934426229508198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33.155080213903744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26">
      <c r="A58" s="4" t="s">
        <v>4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28.783382789317507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33.61581920903955</v>
      </c>
      <c r="D58" s="65" t="s">
        <v>191</v>
      </c>
      <c r="E58" s="12" t="s">
        <v>100</v>
      </c>
      <c r="F58" s="10">
        <f>B71</f>
        <v>30.075892172969144</v>
      </c>
      <c r="G58" s="7"/>
      <c r="H58" s="64"/>
      <c r="M58" s="65" t="s">
        <v>192</v>
      </c>
    </row>
    <row r="59" spans="1:26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29.712081498365439</v>
      </c>
      <c r="G59" s="7"/>
      <c r="H59" s="64"/>
      <c r="M59" s="65" t="s">
        <v>191</v>
      </c>
    </row>
    <row r="60" spans="1:26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0.36381067460370531</v>
      </c>
      <c r="G60" s="7"/>
      <c r="H60" s="64"/>
      <c r="M60" s="65" t="s">
        <v>49</v>
      </c>
    </row>
    <row r="61" spans="1:26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26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26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26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30.075892172969144</v>
      </c>
      <c r="C71" s="34">
        <f>AVERAGEIF(C49:C67,"&gt;0")</f>
        <v>29.712081498365439</v>
      </c>
      <c r="H71" s="64"/>
    </row>
  </sheetData>
  <sortState ref="N8:Z35">
    <sortCondition ref="N8:N35"/>
  </sortState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50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127</v>
      </c>
    </row>
    <row r="4" spans="1:23" ht="15.75" thickBot="1">
      <c r="N4" s="68"/>
      <c r="O4" s="68"/>
      <c r="P4" s="68"/>
      <c r="Q4" s="68"/>
      <c r="R4" s="68"/>
      <c r="S4" s="68"/>
      <c r="T4" s="68"/>
      <c r="U4" s="68"/>
      <c r="V4" s="68"/>
      <c r="W4" s="68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69"/>
      <c r="O5" s="69"/>
      <c r="P5" s="69"/>
      <c r="Q5" s="69"/>
      <c r="R5" s="69"/>
      <c r="S5" s="69"/>
      <c r="T5" s="69"/>
      <c r="U5" s="69"/>
      <c r="V5" s="69"/>
      <c r="W5" s="69"/>
    </row>
    <row r="6" spans="1:23">
      <c r="D6" s="95"/>
      <c r="N6" s="67"/>
      <c r="O6" s="67"/>
      <c r="P6" s="67"/>
      <c r="Q6" s="67"/>
      <c r="R6" s="67"/>
      <c r="S6" s="67"/>
      <c r="T6" s="67"/>
      <c r="U6" s="67"/>
      <c r="V6" s="67"/>
      <c r="W6" s="67"/>
    </row>
    <row r="7" spans="1:23">
      <c r="A7" s="7"/>
      <c r="B7" s="75" t="str">
        <f>B1</f>
        <v>St. John's</v>
      </c>
      <c r="C7" s="75" t="s">
        <v>62</v>
      </c>
      <c r="D7" s="66" t="s">
        <v>193</v>
      </c>
      <c r="E7" s="7"/>
      <c r="F7" s="75" t="str">
        <f>B1</f>
        <v>St. John's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69"/>
      <c r="O7" s="69"/>
      <c r="P7" s="69"/>
      <c r="Q7" s="69"/>
      <c r="R7" s="69"/>
      <c r="S7" s="69"/>
      <c r="T7" s="69"/>
      <c r="U7" s="69"/>
      <c r="V7" s="69"/>
      <c r="W7" s="69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66.844296419650291</v>
      </c>
      <c r="K8" s="4">
        <f>RANK(J8,'Universal Aggregate Worksheet'!I7:I67,0)</f>
        <v>30</v>
      </c>
      <c r="L8" s="10">
        <f>AVERAGE('Universal Aggregate Worksheet'!$I$7:$I$67)</f>
        <v>66.607718703105306</v>
      </c>
      <c r="M8" s="65" t="s">
        <v>0</v>
      </c>
      <c r="N8" s="70"/>
      <c r="O8" s="67"/>
      <c r="P8" s="67"/>
      <c r="Q8" s="67"/>
      <c r="R8" s="67"/>
      <c r="S8" s="67"/>
      <c r="T8" s="71"/>
      <c r="U8" s="71"/>
      <c r="V8" s="72"/>
      <c r="W8" s="71"/>
    </row>
    <row r="9" spans="1:23">
      <c r="A9" s="4" t="s">
        <v>65</v>
      </c>
      <c r="B9" s="4">
        <v>99</v>
      </c>
      <c r="C9" s="4">
        <v>102</v>
      </c>
      <c r="D9" s="65" t="s">
        <v>1</v>
      </c>
      <c r="E9" s="4" t="s">
        <v>77</v>
      </c>
      <c r="F9" s="77">
        <f>B32+B33+C35</f>
        <v>336</v>
      </c>
      <c r="G9" s="27"/>
      <c r="H9" s="64"/>
      <c r="I9" s="12" t="s">
        <v>154</v>
      </c>
      <c r="J9" s="9">
        <f>F12</f>
        <v>33.572023313905078</v>
      </c>
      <c r="K9" s="4">
        <f>RANK(J9,'Universal Aggregate Worksheet'!F7:F67,0)</f>
        <v>31</v>
      </c>
      <c r="L9" s="10">
        <f>AVERAGE('Universal Aggregate Worksheet'!F7:F67)</f>
        <v>33.280122378418902</v>
      </c>
      <c r="M9" s="65" t="s">
        <v>1</v>
      </c>
      <c r="N9" s="70"/>
      <c r="O9" s="67"/>
      <c r="P9" s="67"/>
      <c r="Q9" s="67"/>
      <c r="R9" s="67"/>
      <c r="S9" s="67"/>
      <c r="T9" s="71"/>
      <c r="U9" s="71"/>
      <c r="V9" s="72"/>
      <c r="W9" s="71"/>
    </row>
    <row r="10" spans="1:23">
      <c r="A10" s="4" t="s">
        <v>66</v>
      </c>
      <c r="B10" s="4">
        <v>330</v>
      </c>
      <c r="C10" s="4">
        <v>373</v>
      </c>
      <c r="D10" s="65" t="s">
        <v>2</v>
      </c>
      <c r="E10" s="4" t="s">
        <v>78</v>
      </c>
      <c r="F10" s="77">
        <f>C32+C33+B35</f>
        <v>333</v>
      </c>
      <c r="G10" s="27"/>
      <c r="H10" s="64"/>
      <c r="I10" s="12" t="s">
        <v>155</v>
      </c>
      <c r="J10" s="9">
        <f>F13</f>
        <v>33.272273105745214</v>
      </c>
      <c r="K10" s="4">
        <f>RANK(J10,'Universal Aggregate Worksheet'!G7:G67,1)</f>
        <v>35</v>
      </c>
      <c r="L10" s="10">
        <f>AVERAGE('Universal Aggregate Worksheet'!G7:G67)</f>
        <v>33.327596324686411</v>
      </c>
      <c r="M10" s="65" t="s">
        <v>2</v>
      </c>
      <c r="N10" s="70"/>
      <c r="O10" s="67"/>
      <c r="P10" s="67"/>
      <c r="Q10" s="67"/>
      <c r="R10" s="67"/>
      <c r="S10" s="67"/>
      <c r="T10" s="71"/>
      <c r="U10" s="71"/>
      <c r="V10" s="72"/>
      <c r="W10" s="71"/>
    </row>
    <row r="11" spans="1:23">
      <c r="A11" s="4" t="s">
        <v>67</v>
      </c>
      <c r="B11" s="6">
        <f>B9/B10</f>
        <v>0.3</v>
      </c>
      <c r="C11" s="6">
        <f>C9/C10</f>
        <v>0.27345844504021449</v>
      </c>
      <c r="D11" s="65" t="s">
        <v>3</v>
      </c>
      <c r="E11" s="4" t="s">
        <v>79</v>
      </c>
      <c r="F11" s="77">
        <f>SUM(F9:F10)</f>
        <v>669</v>
      </c>
      <c r="G11" s="27"/>
      <c r="H11" s="64"/>
      <c r="I11" s="12" t="s">
        <v>203</v>
      </c>
      <c r="J11" s="9">
        <f>J9-J10</f>
        <v>0.29975020815986397</v>
      </c>
      <c r="K11" s="4">
        <f>RANK(J11,'Universal Aggregate Worksheet'!H7:H67,0)</f>
        <v>29</v>
      </c>
      <c r="L11" s="10">
        <f>AVERAGE('Universal Aggregate Worksheet'!H7:H67)</f>
        <v>-4.7473946267516755E-2</v>
      </c>
      <c r="M11" s="65" t="s">
        <v>3</v>
      </c>
      <c r="N11" s="70"/>
      <c r="O11" s="67"/>
      <c r="P11" s="67"/>
      <c r="Q11" s="67"/>
      <c r="R11" s="67"/>
      <c r="S11" s="67"/>
      <c r="T11" s="71"/>
      <c r="U11" s="71"/>
      <c r="V11" s="72"/>
      <c r="W11" s="71"/>
    </row>
    <row r="12" spans="1:23">
      <c r="A12" s="4" t="s">
        <v>68</v>
      </c>
      <c r="B12" s="4">
        <v>195</v>
      </c>
      <c r="C12" s="4">
        <v>225</v>
      </c>
      <c r="D12" s="65" t="s">
        <v>4</v>
      </c>
      <c r="E12" s="4" t="s">
        <v>80</v>
      </c>
      <c r="F12" s="78">
        <f>F9/(B44/60)</f>
        <v>33.572023313905078</v>
      </c>
      <c r="G12" s="28"/>
      <c r="H12" s="64"/>
      <c r="I12" s="4" t="s">
        <v>128</v>
      </c>
      <c r="J12" s="10">
        <f>F24</f>
        <v>30.454836702926116</v>
      </c>
      <c r="K12" s="4">
        <f>RANK(J12,'Universal Aggregate Worksheet'!AB7:AB67,0)</f>
        <v>26</v>
      </c>
      <c r="L12" s="10">
        <f>AVERAGE('Universal Aggregate Worksheet'!AB7:AB67)</f>
        <v>29.512551959820509</v>
      </c>
      <c r="M12" s="65" t="s">
        <v>4</v>
      </c>
      <c r="N12" s="70"/>
      <c r="O12" s="67"/>
      <c r="P12" s="67"/>
      <c r="Q12" s="67"/>
      <c r="R12" s="67"/>
      <c r="S12" s="67"/>
      <c r="T12" s="71"/>
      <c r="U12" s="71"/>
      <c r="V12" s="72"/>
      <c r="W12" s="71"/>
    </row>
    <row r="13" spans="1:23">
      <c r="A13" s="4" t="s">
        <v>69</v>
      </c>
      <c r="B13" s="6">
        <f>B12/B10</f>
        <v>0.59090909090909094</v>
      </c>
      <c r="C13" s="6">
        <f>C12/C10</f>
        <v>0.60321715817694366</v>
      </c>
      <c r="D13" s="65" t="s">
        <v>5</v>
      </c>
      <c r="E13" s="4" t="s">
        <v>81</v>
      </c>
      <c r="F13" s="78">
        <f>F10/(B44/60)</f>
        <v>33.272273105745214</v>
      </c>
      <c r="G13" s="28"/>
      <c r="H13" s="64"/>
      <c r="I13" s="4" t="s">
        <v>131</v>
      </c>
      <c r="J13" s="10">
        <f>F25</f>
        <v>31.518332277057539</v>
      </c>
      <c r="K13" s="4">
        <f>RANK(J13,'Universal Aggregate Worksheet'!AD7:AD67,1)</f>
        <v>44</v>
      </c>
      <c r="L13" s="10">
        <f>AVERAGE('Universal Aggregate Worksheet'!AD7:AD67)</f>
        <v>29.277389817185405</v>
      </c>
      <c r="M13" s="65" t="s">
        <v>5</v>
      </c>
      <c r="N13" s="70"/>
      <c r="O13" s="67"/>
      <c r="P13" s="67"/>
      <c r="Q13" s="67"/>
      <c r="R13" s="67"/>
      <c r="S13" s="67"/>
      <c r="T13" s="71"/>
      <c r="U13" s="71"/>
      <c r="V13" s="72"/>
      <c r="W13" s="71"/>
    </row>
    <row r="14" spans="1:23">
      <c r="A14" s="4" t="s">
        <v>73</v>
      </c>
      <c r="B14" s="6">
        <f>B9/B12</f>
        <v>0.50769230769230766</v>
      </c>
      <c r="C14" s="6">
        <f>C9/C12</f>
        <v>0.45333333333333331</v>
      </c>
      <c r="D14" s="65" t="s">
        <v>6</v>
      </c>
      <c r="E14" s="4" t="s">
        <v>82</v>
      </c>
      <c r="F14" s="78">
        <f>F11/(B44/60)</f>
        <v>66.844296419650291</v>
      </c>
      <c r="G14" s="28"/>
      <c r="H14" s="64"/>
      <c r="I14" s="4" t="s">
        <v>133</v>
      </c>
      <c r="J14" s="10">
        <f>F26</f>
        <v>-1.0634955741314229</v>
      </c>
      <c r="K14" s="4">
        <f>RANK(J14,'Universal Aggregate Worksheet'!AF7:AF67,0)</f>
        <v>38</v>
      </c>
      <c r="L14" s="10">
        <f>AVERAGE('Universal Aggregate Worksheet'!AF7:AF67)</f>
        <v>0.23516214263511026</v>
      </c>
      <c r="M14" s="65" t="s">
        <v>6</v>
      </c>
      <c r="N14" s="70"/>
      <c r="O14" s="67"/>
      <c r="P14" s="67"/>
      <c r="Q14" s="67"/>
      <c r="R14" s="67"/>
      <c r="S14" s="67"/>
      <c r="T14" s="71"/>
      <c r="U14" s="71"/>
      <c r="V14" s="72"/>
      <c r="W14" s="71"/>
    </row>
    <row r="15" spans="1:23">
      <c r="A15" s="4" t="s">
        <v>70</v>
      </c>
      <c r="B15" s="4">
        <v>59</v>
      </c>
      <c r="C15" s="4">
        <v>54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0.9821428571428571</v>
      </c>
      <c r="K15" s="4">
        <f>RANK(J15,'Universal Aggregate Worksheet'!O7:O67,0)</f>
        <v>41</v>
      </c>
      <c r="L15" s="10">
        <f>AVERAGE('Universal Aggregate Worksheet'!O7:O67)</f>
        <v>1.0176103567734038</v>
      </c>
      <c r="M15" s="65" t="s">
        <v>7</v>
      </c>
      <c r="N15" s="70"/>
      <c r="O15" s="67"/>
      <c r="P15" s="67"/>
      <c r="Q15" s="67"/>
      <c r="R15" s="67"/>
      <c r="S15" s="67"/>
      <c r="T15" s="71"/>
      <c r="U15" s="71"/>
      <c r="V15" s="72"/>
      <c r="W15" s="71"/>
    </row>
    <row r="16" spans="1:23">
      <c r="A16" s="4" t="s">
        <v>74</v>
      </c>
      <c r="B16" s="6">
        <f>B15/B9</f>
        <v>0.59595959595959591</v>
      </c>
      <c r="C16" s="6">
        <f>C15/C9</f>
        <v>0.52941176470588236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1.1201201201201201</v>
      </c>
      <c r="K16" s="4">
        <f>RANK(J16,'Universal Aggregate Worksheet'!T7:T67,1)</f>
        <v>51</v>
      </c>
      <c r="L16" s="10">
        <f>AVERAGE('Universal Aggregate Worksheet'!T7:T67)</f>
        <v>1.0205260240861158</v>
      </c>
      <c r="M16" s="65" t="s">
        <v>8</v>
      </c>
      <c r="N16" s="70"/>
      <c r="O16" s="67"/>
      <c r="P16" s="67"/>
      <c r="Q16" s="67"/>
      <c r="R16" s="67"/>
      <c r="S16" s="67"/>
      <c r="T16" s="71"/>
      <c r="U16" s="71"/>
      <c r="V16" s="72"/>
      <c r="W16" s="71"/>
    </row>
    <row r="17" spans="1:23">
      <c r="A17" s="4" t="s">
        <v>337</v>
      </c>
      <c r="B17" s="8">
        <f>B9-B15</f>
        <v>40</v>
      </c>
      <c r="C17" s="8">
        <f>C9-C15</f>
        <v>48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0.31012121212121213</v>
      </c>
      <c r="K17" s="4">
        <f>RANK(J17,'Universal Aggregate Worksheet'!R7:R67,0)</f>
        <v>23</v>
      </c>
      <c r="L17" s="6">
        <f>AVERAGE('Universal Aggregate Worksheet'!R7:R67)</f>
        <v>0.29654594030064352</v>
      </c>
      <c r="M17" s="65" t="s">
        <v>189</v>
      </c>
      <c r="N17" s="70"/>
      <c r="O17" s="67"/>
      <c r="P17" s="67"/>
      <c r="Q17" s="67"/>
      <c r="R17" s="67"/>
      <c r="S17" s="67"/>
      <c r="T17" s="71"/>
      <c r="U17" s="71"/>
      <c r="V17" s="72"/>
      <c r="W17" s="71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29.464285714285715</v>
      </c>
      <c r="G18" s="29"/>
      <c r="H18" s="64"/>
      <c r="I18" s="4" t="s">
        <v>166</v>
      </c>
      <c r="J18" s="6">
        <f>F36</f>
        <v>0.27883109919571047</v>
      </c>
      <c r="K18" s="4">
        <f>RANK(J18,'Universal Aggregate Worksheet'!W7:W67,1)</f>
        <v>22</v>
      </c>
      <c r="L18" s="6">
        <f>AVERAGE('Universal Aggregate Worksheet'!W7:W67)</f>
        <v>0.29500917103700719</v>
      </c>
      <c r="M18" s="65" t="s">
        <v>9</v>
      </c>
      <c r="N18" s="70"/>
      <c r="O18" s="67"/>
      <c r="P18" s="67"/>
      <c r="Q18" s="67"/>
      <c r="R18" s="67"/>
      <c r="S18" s="67"/>
      <c r="T18" s="71"/>
      <c r="U18" s="71"/>
      <c r="V18" s="72"/>
      <c r="W18" s="71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30.630630630630627</v>
      </c>
      <c r="G19" s="29"/>
      <c r="H19" s="64"/>
      <c r="I19" s="4" t="s">
        <v>176</v>
      </c>
      <c r="J19" s="10">
        <f>F48</f>
        <v>0.17559523809523808</v>
      </c>
      <c r="K19" s="4">
        <f>RANK(J19,'Universal Aggregate Worksheet'!Y7:Y67,0)</f>
        <v>24</v>
      </c>
      <c r="L19" s="10">
        <f>AVERAGE('Universal Aggregate Worksheet'!Y7:Y67)</f>
        <v>0.17157408246798631</v>
      </c>
      <c r="M19" s="65" t="s">
        <v>10</v>
      </c>
      <c r="N19" s="70"/>
      <c r="O19" s="67"/>
      <c r="P19" s="67"/>
      <c r="Q19" s="67"/>
      <c r="R19" s="67"/>
      <c r="S19" s="67"/>
      <c r="T19" s="71"/>
      <c r="U19" s="71"/>
      <c r="V19" s="72"/>
      <c r="W19" s="71"/>
    </row>
    <row r="20" spans="1:23">
      <c r="A20" s="4" t="s">
        <v>90</v>
      </c>
      <c r="B20" s="4">
        <v>43</v>
      </c>
      <c r="C20" s="4">
        <v>34</v>
      </c>
      <c r="D20" s="65" t="s">
        <v>12</v>
      </c>
      <c r="E20" s="4" t="s">
        <v>115</v>
      </c>
      <c r="F20" s="10">
        <f>F18-F19</f>
        <v>-1.1663449163449116</v>
      </c>
      <c r="G20" s="29"/>
      <c r="H20" s="64"/>
      <c r="I20" s="4" t="s">
        <v>177</v>
      </c>
      <c r="J20" s="10">
        <f>F49</f>
        <v>0.16216216216216217</v>
      </c>
      <c r="K20" s="4">
        <f>RANK(J20,'Universal Aggregate Worksheet'!Z7:Z67,1)</f>
        <v>30</v>
      </c>
      <c r="L20" s="10">
        <f>AVERAGE('Universal Aggregate Worksheet'!Z7:Z67)</f>
        <v>0.17036975885751843</v>
      </c>
      <c r="M20" s="65" t="s">
        <v>11</v>
      </c>
      <c r="N20" s="70"/>
      <c r="O20" s="67"/>
      <c r="P20" s="67"/>
      <c r="Q20" s="67"/>
      <c r="R20" s="67"/>
      <c r="S20" s="67"/>
      <c r="T20" s="71"/>
      <c r="U20" s="71"/>
      <c r="V20" s="72"/>
      <c r="W20" s="71"/>
    </row>
    <row r="21" spans="1:23">
      <c r="A21" s="4" t="s">
        <v>91</v>
      </c>
      <c r="B21" s="4">
        <v>20</v>
      </c>
      <c r="C21" s="4">
        <v>12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0.51502145922746778</v>
      </c>
      <c r="K21" s="4">
        <f>RANK(J21,'Universal Aggregate Worksheet'!J7:J67,0)</f>
        <v>26</v>
      </c>
      <c r="L21" s="10">
        <f>AVERAGE('Universal Aggregate Worksheet'!J7:J67)</f>
        <v>0.49818169452821182</v>
      </c>
      <c r="M21" s="65" t="s">
        <v>12</v>
      </c>
      <c r="N21" s="70"/>
      <c r="O21" s="67"/>
      <c r="P21" s="67"/>
      <c r="Q21" s="67"/>
      <c r="R21" s="67"/>
      <c r="S21" s="67"/>
      <c r="T21" s="71"/>
      <c r="U21" s="71"/>
      <c r="V21" s="72"/>
      <c r="W21" s="71"/>
    </row>
    <row r="22" spans="1:23">
      <c r="A22" s="12" t="s">
        <v>138</v>
      </c>
      <c r="B22" s="23">
        <f>B21/B20</f>
        <v>0.46511627906976744</v>
      </c>
      <c r="C22" s="23">
        <f>C21/C20</f>
        <v>0.35294117647058826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0.81313131313131315</v>
      </c>
      <c r="K22" s="4">
        <f>RANK(J22,'Universal Aggregate Worksheet'!K7:K67,0)</f>
        <v>46</v>
      </c>
      <c r="L22" s="10">
        <f>AVERAGE('Universal Aggregate Worksheet'!K7:K67)</f>
        <v>0.83149518620170282</v>
      </c>
      <c r="M22" s="65" t="s">
        <v>13</v>
      </c>
      <c r="N22" s="70"/>
      <c r="O22" s="67"/>
      <c r="P22" s="67"/>
      <c r="Q22" s="67"/>
      <c r="R22" s="67"/>
      <c r="S22" s="67"/>
      <c r="T22" s="71"/>
      <c r="U22" s="71"/>
      <c r="V22" s="72"/>
      <c r="W22" s="71"/>
    </row>
    <row r="23" spans="1:23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0.90163934426229508</v>
      </c>
      <c r="K23" s="4">
        <f>RANK(J23,'Universal Aggregate Worksheet'!L7:L67,1)</f>
        <v>61</v>
      </c>
      <c r="L23" s="10">
        <f>AVERAGE('Universal Aggregate Worksheet'!L7:L67)</f>
        <v>0.83152466545660453</v>
      </c>
      <c r="M23" s="65" t="s">
        <v>14</v>
      </c>
      <c r="N23" s="70"/>
      <c r="O23" s="67"/>
      <c r="P23" s="67"/>
      <c r="Q23" s="67"/>
      <c r="R23" s="67"/>
      <c r="S23" s="67"/>
      <c r="T23" s="71"/>
      <c r="U23" s="71"/>
      <c r="V23" s="72"/>
      <c r="W23" s="71"/>
    </row>
    <row r="24" spans="1:23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30.454836702926116</v>
      </c>
      <c r="G24" s="7"/>
      <c r="H24" s="64"/>
      <c r="I24" s="4" t="s">
        <v>198</v>
      </c>
      <c r="J24" s="6">
        <f>B22</f>
        <v>0.46511627906976744</v>
      </c>
      <c r="K24" s="4">
        <f>RANK(J24,'Universal Aggregate Worksheet'!AG7:AG67,0)</f>
        <v>11</v>
      </c>
      <c r="L24" s="6">
        <f>AVERAGE('Universal Aggregate Worksheet'!AG7:AG67)</f>
        <v>0.35628848770078209</v>
      </c>
      <c r="M24" s="65" t="s">
        <v>15</v>
      </c>
      <c r="N24" s="70"/>
      <c r="O24" s="67"/>
      <c r="P24" s="67"/>
      <c r="Q24" s="67"/>
      <c r="R24" s="67"/>
      <c r="S24" s="67"/>
      <c r="T24" s="71"/>
      <c r="U24" s="71"/>
      <c r="V24" s="72"/>
      <c r="W24" s="71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31.518332277057539</v>
      </c>
      <c r="G25" s="7"/>
      <c r="H25" s="64"/>
      <c r="I25" s="12" t="s">
        <v>199</v>
      </c>
      <c r="J25" s="6">
        <f>C22</f>
        <v>0.35294117647058826</v>
      </c>
      <c r="K25" s="4">
        <f>RANK(J25,'Universal Aggregate Worksheet'!AH7:AH67,1)</f>
        <v>34</v>
      </c>
      <c r="L25" s="6">
        <f>AVERAGE('Universal Aggregate Worksheet'!AH7:AH67)</f>
        <v>0.3493137424303725</v>
      </c>
      <c r="M25" s="65" t="s">
        <v>16</v>
      </c>
      <c r="N25" s="70"/>
      <c r="O25" s="67"/>
      <c r="P25" s="67"/>
      <c r="Q25" s="67"/>
      <c r="R25" s="67"/>
      <c r="S25" s="67"/>
      <c r="T25" s="71"/>
      <c r="U25" s="71"/>
      <c r="V25" s="72"/>
      <c r="W25" s="71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-1.0634955741314229</v>
      </c>
      <c r="G26" s="7"/>
      <c r="H26" s="64"/>
      <c r="I26" s="12" t="s">
        <v>212</v>
      </c>
      <c r="J26" s="10">
        <f>F41</f>
        <v>0.13030303030303031</v>
      </c>
      <c r="K26" s="4">
        <f>RANK(J26,'Universal Aggregate Worksheet'!AM7:AM67,0)</f>
        <v>7</v>
      </c>
      <c r="L26" s="10">
        <f>AVERAGE('Universal Aggregate Worksheet'!AM7:AM67)</f>
        <v>0.1054281375798341</v>
      </c>
      <c r="M26" s="65" t="s">
        <v>17</v>
      </c>
      <c r="N26" s="70"/>
      <c r="O26" s="67"/>
      <c r="P26" s="67"/>
      <c r="Q26" s="67"/>
      <c r="R26" s="67"/>
      <c r="S26" s="67"/>
      <c r="T26" s="71"/>
      <c r="U26" s="71"/>
      <c r="V26" s="72"/>
      <c r="W26" s="71"/>
    </row>
    <row r="27" spans="1:23">
      <c r="A27" s="4" t="s">
        <v>338</v>
      </c>
      <c r="B27" s="4">
        <v>293</v>
      </c>
      <c r="C27" s="4">
        <v>275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9.1152815013404831E-2</v>
      </c>
      <c r="K27" s="4">
        <f>RANK(J27,'Universal Aggregate Worksheet'!AN7:AN67,1)</f>
        <v>17</v>
      </c>
      <c r="L27" s="10">
        <f>AVERAGE('Universal Aggregate Worksheet'!AN7:AN67)</f>
        <v>0.10330696701317862</v>
      </c>
      <c r="M27" s="65" t="s">
        <v>18</v>
      </c>
      <c r="N27" s="70"/>
      <c r="O27" s="67"/>
      <c r="P27" s="67"/>
      <c r="Q27" s="67"/>
      <c r="R27" s="67"/>
      <c r="S27" s="67"/>
      <c r="T27" s="71"/>
      <c r="U27" s="71"/>
      <c r="V27" s="72"/>
      <c r="W27" s="71"/>
    </row>
    <row r="28" spans="1:23">
      <c r="A28" s="4" t="s">
        <v>339</v>
      </c>
      <c r="B28" s="12">
        <v>152</v>
      </c>
      <c r="C28" s="12">
        <v>127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0.12797619047619047</v>
      </c>
      <c r="K28" s="4">
        <f>RANK(J28,'Universal Aggregate Worksheet'!AI7:AI67,0)</f>
        <v>9</v>
      </c>
      <c r="L28" s="10">
        <f>AVERAGE('Universal Aggregate Worksheet'!AI7:AI67)</f>
        <v>0.10591125655082807</v>
      </c>
      <c r="M28" s="65" t="s">
        <v>19</v>
      </c>
      <c r="N28" s="70"/>
      <c r="O28" s="67"/>
      <c r="P28" s="67"/>
      <c r="Q28" s="67"/>
      <c r="R28" s="67"/>
      <c r="S28" s="67"/>
      <c r="T28" s="71"/>
      <c r="U28" s="71"/>
      <c r="V28" s="72"/>
      <c r="W28" s="71"/>
    </row>
    <row r="29" spans="1:23">
      <c r="A29" s="12" t="s">
        <v>340</v>
      </c>
      <c r="B29" s="12">
        <v>61</v>
      </c>
      <c r="C29" s="12">
        <v>71</v>
      </c>
      <c r="D29" s="65" t="s">
        <v>21</v>
      </c>
      <c r="E29" s="4" t="s">
        <v>141</v>
      </c>
      <c r="F29" s="10">
        <f>B10/F9</f>
        <v>0.9821428571428571</v>
      </c>
      <c r="G29" s="29"/>
      <c r="H29" s="64"/>
      <c r="I29" s="12" t="s">
        <v>215</v>
      </c>
      <c r="J29" s="80">
        <f>G44</f>
        <v>0.1021021021021021</v>
      </c>
      <c r="K29" s="4">
        <f>RANK(J29,'Universal Aggregate Worksheet'!AJ7:AJ67,1)</f>
        <v>27</v>
      </c>
      <c r="L29" s="10">
        <f>AVERAGE('Universal Aggregate Worksheet'!AJ7:AJ67)</f>
        <v>0.10497009740859424</v>
      </c>
      <c r="M29" s="65" t="s">
        <v>20</v>
      </c>
      <c r="N29" s="70"/>
      <c r="O29" s="67"/>
      <c r="P29" s="67"/>
      <c r="Q29" s="67"/>
      <c r="R29" s="67"/>
      <c r="S29" s="67"/>
      <c r="T29" s="71"/>
      <c r="U29" s="71"/>
      <c r="V29" s="72"/>
      <c r="W29" s="71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1.1201201201201201</v>
      </c>
      <c r="G30" s="7"/>
      <c r="H30" s="64"/>
      <c r="I30" s="12" t="s">
        <v>216</v>
      </c>
      <c r="J30" s="80">
        <f>F45</f>
        <v>0.20202020202020202</v>
      </c>
      <c r="K30" s="4">
        <f>RANK(J30,'Universal Aggregate Worksheet'!AK7:AK67,0)</f>
        <v>5</v>
      </c>
      <c r="L30" s="10">
        <f>AVERAGE('Universal Aggregate Worksheet'!AK7:AK67)</f>
        <v>0.1285852951736173</v>
      </c>
      <c r="M30" s="65" t="s">
        <v>21</v>
      </c>
      <c r="N30" s="70"/>
      <c r="O30" s="67"/>
      <c r="P30" s="67"/>
      <c r="Q30" s="67"/>
      <c r="R30" s="67"/>
      <c r="S30" s="67"/>
      <c r="T30" s="71"/>
      <c r="U30" s="71"/>
      <c r="V30" s="72"/>
      <c r="W30" s="71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-0.13797726297726298</v>
      </c>
      <c r="G31" s="29"/>
      <c r="H31" s="64"/>
      <c r="I31" s="12" t="s">
        <v>217</v>
      </c>
      <c r="J31" s="80">
        <f>G45</f>
        <v>0.11764705882352941</v>
      </c>
      <c r="K31" s="4">
        <f>RANK(J31,'Universal Aggregate Worksheet'!AL7:AL67,1)</f>
        <v>30</v>
      </c>
      <c r="L31" s="10">
        <f>AVERAGE('Universal Aggregate Worksheet'!AL7:AL67)</f>
        <v>0.12576713950689611</v>
      </c>
      <c r="M31" s="65" t="s">
        <v>22</v>
      </c>
      <c r="N31" s="70"/>
      <c r="O31" s="67"/>
      <c r="P31" s="67"/>
      <c r="Q31" s="67"/>
      <c r="R31" s="67"/>
      <c r="S31" s="67"/>
      <c r="T31" s="71"/>
      <c r="U31" s="71"/>
      <c r="V31" s="72"/>
      <c r="W31" s="71"/>
    </row>
    <row r="32" spans="1:23">
      <c r="A32" s="12" t="s">
        <v>342</v>
      </c>
      <c r="B32" s="94">
        <v>120</v>
      </c>
      <c r="C32" s="94">
        <v>113</v>
      </c>
      <c r="D32" s="65" t="s">
        <v>24</v>
      </c>
      <c r="E32" s="4" t="s">
        <v>143</v>
      </c>
      <c r="F32" s="10">
        <f>B12/F9</f>
        <v>0.5803571428571429</v>
      </c>
      <c r="G32" s="29"/>
      <c r="H32" s="64"/>
      <c r="I32" s="12" t="s">
        <v>219</v>
      </c>
      <c r="J32" s="10">
        <f>F52</f>
        <v>5.2316890881913304E-2</v>
      </c>
      <c r="K32" s="4">
        <f>RANK(J32,'Universal Aggregate Worksheet'!AO7:AO67,1)</f>
        <v>21</v>
      </c>
      <c r="L32" s="10">
        <f>AVERAGE('Universal Aggregate Worksheet'!AO7:AO67)</f>
        <v>5.6331677340189686E-2</v>
      </c>
      <c r="M32" s="65" t="s">
        <v>23</v>
      </c>
      <c r="N32" s="70"/>
      <c r="O32" s="67"/>
      <c r="P32" s="67"/>
      <c r="Q32" s="67"/>
      <c r="R32" s="67"/>
      <c r="S32" s="67"/>
      <c r="T32" s="71"/>
      <c r="U32" s="71"/>
      <c r="V32" s="72"/>
      <c r="W32" s="71"/>
    </row>
    <row r="33" spans="1:23">
      <c r="A33" s="12" t="s">
        <v>343</v>
      </c>
      <c r="B33" s="12">
        <v>198</v>
      </c>
      <c r="C33" s="12">
        <v>183</v>
      </c>
      <c r="D33" s="65" t="s">
        <v>25</v>
      </c>
      <c r="E33" s="12" t="s">
        <v>144</v>
      </c>
      <c r="F33" s="10">
        <f>C12/F10</f>
        <v>0.67567567567567566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6.8759342301943194E-2</v>
      </c>
      <c r="K33" s="4">
        <f>RANK(J33,'Universal Aggregate Worksheet'!AP7:AP67,0)</f>
        <v>9</v>
      </c>
      <c r="L33" s="10">
        <f>AVERAGE('Universal Aggregate Worksheet'!AP7:AP67)</f>
        <v>5.6690246804345534E-2</v>
      </c>
      <c r="M33" s="65" t="s">
        <v>24</v>
      </c>
      <c r="N33" s="70"/>
      <c r="O33" s="67"/>
      <c r="P33" s="67"/>
      <c r="Q33" s="67"/>
      <c r="R33" s="67"/>
      <c r="S33" s="67"/>
      <c r="T33" s="71"/>
      <c r="U33" s="71"/>
      <c r="V33" s="72"/>
      <c r="W33" s="71"/>
    </row>
    <row r="34" spans="1:23">
      <c r="A34" s="12" t="s">
        <v>71</v>
      </c>
      <c r="B34" s="94">
        <v>161</v>
      </c>
      <c r="C34" s="94">
        <v>165</v>
      </c>
      <c r="D34" s="65" t="s">
        <v>26</v>
      </c>
      <c r="E34" s="12" t="s">
        <v>87</v>
      </c>
      <c r="F34" s="13">
        <f>F32-F33</f>
        <v>-9.5318532818532753E-2</v>
      </c>
      <c r="G34" s="29"/>
      <c r="H34" s="64"/>
      <c r="I34" s="12" t="s">
        <v>220</v>
      </c>
      <c r="J34" s="80">
        <f>F53</f>
        <v>0.36936936936936937</v>
      </c>
      <c r="K34" s="4">
        <f>RANK(J34,'Universal Aggregate Worksheet'!AQ7:AQ67,0)</f>
        <v>8</v>
      </c>
      <c r="L34" s="10">
        <f>AVERAGE('Universal Aggregate Worksheet'!AQ7:AQ67)</f>
        <v>0.31623579267479679</v>
      </c>
      <c r="M34" s="65" t="s">
        <v>25</v>
      </c>
      <c r="N34" s="70"/>
      <c r="O34" s="67"/>
      <c r="P34" s="67"/>
      <c r="Q34" s="67"/>
      <c r="R34" s="67"/>
      <c r="S34" s="67"/>
      <c r="T34" s="71"/>
      <c r="U34" s="71"/>
      <c r="V34" s="72"/>
      <c r="W34" s="71"/>
    </row>
    <row r="35" spans="1:23">
      <c r="A35" s="12" t="s">
        <v>72</v>
      </c>
      <c r="B35" s="94">
        <f>B33-B34</f>
        <v>37</v>
      </c>
      <c r="C35" s="94">
        <f>C33-C34</f>
        <v>18</v>
      </c>
      <c r="D35" s="65" t="s">
        <v>27</v>
      </c>
      <c r="E35" s="12" t="s">
        <v>145</v>
      </c>
      <c r="F35" s="6">
        <f>((0.167*B21)+(B9)+(0.83*B23))/B10</f>
        <v>0.31012121212121213</v>
      </c>
      <c r="G35" s="30"/>
      <c r="H35" s="64"/>
      <c r="I35" s="12" t="s">
        <v>221</v>
      </c>
      <c r="J35" s="80">
        <f>G53</f>
        <v>0.2857142857142857</v>
      </c>
      <c r="K35" s="4">
        <f>RANK(J35,'Universal Aggregate Worksheet'!AR7:AR67,1)</f>
        <v>19</v>
      </c>
      <c r="L35" s="10">
        <f>AVERAGE('Universal Aggregate Worksheet'!AR7:AR67)</f>
        <v>0.3146315296399585</v>
      </c>
      <c r="M35" s="65" t="s">
        <v>26</v>
      </c>
      <c r="N35" s="70"/>
      <c r="O35" s="67"/>
      <c r="P35" s="67"/>
      <c r="Q35" s="67"/>
      <c r="R35" s="67"/>
      <c r="S35" s="67"/>
      <c r="T35" s="71"/>
      <c r="U35" s="71"/>
      <c r="V35" s="72"/>
      <c r="W35" s="71"/>
    </row>
    <row r="36" spans="1:23">
      <c r="A36" s="91" t="s">
        <v>75</v>
      </c>
      <c r="B36" s="6">
        <f>B34/(B34+B35)</f>
        <v>0.81313131313131315</v>
      </c>
      <c r="C36" s="6">
        <f>C34/(C34+C35)</f>
        <v>0.90163934426229508</v>
      </c>
      <c r="D36" s="65" t="s">
        <v>28</v>
      </c>
      <c r="E36" s="12" t="s">
        <v>146</v>
      </c>
      <c r="F36" s="6">
        <f>((0.167*C21)+(C9)+(0.83*C23))/C10</f>
        <v>0.27883109919571047</v>
      </c>
      <c r="G36" s="7"/>
      <c r="H36" s="64"/>
      <c r="I36" s="12" t="s">
        <v>352</v>
      </c>
      <c r="J36" s="80">
        <f>F54</f>
        <v>0.18318318318318319</v>
      </c>
      <c r="K36" s="4">
        <f>RANK(J36,'Universal Aggregate Worksheet'!N7:N67,1)</f>
        <v>10</v>
      </c>
      <c r="L36" s="4">
        <f>AVERAGE('Universal Aggregate Worksheet'!N7:N67)</f>
        <v>0.22259969622359907</v>
      </c>
      <c r="M36" s="65" t="s">
        <v>27</v>
      </c>
      <c r="N36" s="70"/>
      <c r="O36" s="67"/>
      <c r="P36" s="67"/>
      <c r="Q36" s="67"/>
      <c r="R36" s="67"/>
      <c r="S36" s="67"/>
      <c r="T36" s="71"/>
      <c r="U36" s="71"/>
      <c r="V36" s="72"/>
      <c r="W36" s="71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0.52482051282051279</v>
      </c>
      <c r="G37" s="30"/>
      <c r="H37" s="64"/>
      <c r="I37" s="12" t="s">
        <v>353</v>
      </c>
      <c r="J37" s="80">
        <f>F55</f>
        <v>0.45238095238095238</v>
      </c>
      <c r="K37" s="4">
        <f>RANK(J37,'Universal Aggregate Worksheet'!M7:M67,1)</f>
        <v>23</v>
      </c>
      <c r="L37" s="4">
        <f>AVERAGE('Universal Aggregate Worksheet'!M7:M67)</f>
        <v>0.47854779615799564</v>
      </c>
      <c r="M37" s="65" t="s">
        <v>28</v>
      </c>
      <c r="N37" s="70"/>
      <c r="O37" s="67"/>
      <c r="P37" s="67"/>
      <c r="Q37" s="67"/>
      <c r="R37" s="67"/>
      <c r="S37" s="67"/>
      <c r="T37" s="71"/>
      <c r="U37" s="71"/>
      <c r="V37" s="72"/>
      <c r="W37" s="71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0.46224000000000004</v>
      </c>
      <c r="G38" s="30"/>
      <c r="H38" s="64"/>
      <c r="I38" s="12" t="s">
        <v>200</v>
      </c>
      <c r="J38" s="10">
        <f>B71</f>
        <v>28.522908441739059</v>
      </c>
      <c r="K38" s="4">
        <f>RANK(J38,'Universal Aggregate Worksheet'!AS7:AS67,0)</f>
        <v>50</v>
      </c>
      <c r="L38" s="10">
        <f>AVERAGE('Universal Aggregate Worksheet'!AS7:AS67)</f>
        <v>29.469364532173056</v>
      </c>
      <c r="M38" s="65" t="s">
        <v>29</v>
      </c>
      <c r="N38" s="70"/>
      <c r="O38" s="67"/>
      <c r="P38" s="67"/>
      <c r="Q38" s="67"/>
      <c r="R38" s="67"/>
      <c r="S38" s="67"/>
      <c r="T38" s="71"/>
      <c r="U38" s="71"/>
      <c r="V38" s="72"/>
      <c r="W38" s="71"/>
    </row>
    <row r="39" spans="1:23">
      <c r="A39" s="12" t="s">
        <v>344</v>
      </c>
      <c r="B39" s="12">
        <v>35</v>
      </c>
      <c r="C39" s="12">
        <v>46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28.472036955366029</v>
      </c>
      <c r="K39" s="4">
        <f>RANK(J39,'Universal Aggregate Worksheet'!AT7:AT67,1)</f>
        <v>16</v>
      </c>
      <c r="L39" s="10">
        <f>AVERAGE('Universal Aggregate Worksheet'!AT7:AT67)</f>
        <v>29.359486606679649</v>
      </c>
      <c r="M39" s="65" t="s">
        <v>30</v>
      </c>
      <c r="N39" s="70"/>
      <c r="O39" s="67"/>
      <c r="P39" s="67"/>
      <c r="Q39" s="67"/>
      <c r="R39" s="67"/>
      <c r="S39" s="67"/>
      <c r="T39" s="71"/>
      <c r="U39" s="71"/>
      <c r="V39" s="72"/>
      <c r="W39" s="71"/>
    </row>
    <row r="40" spans="1:23">
      <c r="A40" s="91" t="s">
        <v>345</v>
      </c>
      <c r="B40" s="4">
        <v>32</v>
      </c>
      <c r="C40" s="4">
        <v>36.5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5.087148637302974E-2</v>
      </c>
      <c r="K40" s="4">
        <f>RANK(J40,'Universal Aggregate Worksheet'!AU7:AU67,0)</f>
        <v>34</v>
      </c>
      <c r="L40" s="10">
        <f>AVERAGE('Universal Aggregate Worksheet'!AU7:AU67)</f>
        <v>0.10987792549340125</v>
      </c>
      <c r="M40" s="65" t="s">
        <v>31</v>
      </c>
      <c r="N40" s="70"/>
      <c r="O40" s="67"/>
      <c r="P40" s="67"/>
      <c r="Q40" s="67"/>
      <c r="R40" s="67"/>
      <c r="S40" s="67"/>
      <c r="T40" s="71"/>
      <c r="U40" s="71"/>
      <c r="V40" s="72"/>
      <c r="W40" s="71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0.13030303030303031</v>
      </c>
      <c r="G41" s="13">
        <f>C20/C10</f>
        <v>9.1152815013404831E-2</v>
      </c>
      <c r="H41" s="64"/>
      <c r="M41" s="65" t="s">
        <v>32</v>
      </c>
      <c r="N41" s="70"/>
      <c r="O41" s="67"/>
      <c r="P41" s="67"/>
      <c r="Q41" s="67"/>
      <c r="R41" s="67"/>
      <c r="S41" s="67"/>
      <c r="T41" s="71"/>
      <c r="U41" s="71"/>
      <c r="V41" s="72"/>
      <c r="W41" s="71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9.1152815013404831E-2</v>
      </c>
      <c r="G42" s="10">
        <f>B20/B10</f>
        <v>0.13030303030303031</v>
      </c>
      <c r="H42" s="64"/>
      <c r="M42" s="65" t="s">
        <v>188</v>
      </c>
      <c r="N42" s="70"/>
      <c r="O42" s="67"/>
      <c r="P42" s="67"/>
      <c r="Q42" s="67"/>
      <c r="R42" s="67"/>
      <c r="S42" s="67"/>
      <c r="T42" s="71"/>
      <c r="U42" s="71"/>
      <c r="V42" s="72"/>
      <c r="W42" s="71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3.9150215289625478E-2</v>
      </c>
      <c r="G43" s="10">
        <f>G41-G42</f>
        <v>-3.9150215289625478E-2</v>
      </c>
      <c r="H43" s="64"/>
      <c r="M43" s="65" t="s">
        <v>190</v>
      </c>
      <c r="N43" s="70"/>
      <c r="O43" s="67"/>
      <c r="P43" s="67"/>
      <c r="Q43" s="67"/>
      <c r="R43" s="67"/>
      <c r="S43" s="67"/>
      <c r="T43" s="71"/>
      <c r="U43" s="71"/>
      <c r="V43" s="72"/>
      <c r="W43" s="71"/>
    </row>
    <row r="44" spans="1:23">
      <c r="A44" s="4" t="s">
        <v>348</v>
      </c>
      <c r="B44" s="4">
        <v>600.5</v>
      </c>
      <c r="C44" s="4">
        <v>600.5</v>
      </c>
      <c r="D44" s="65" t="s">
        <v>34</v>
      </c>
      <c r="E44" s="12" t="s">
        <v>209</v>
      </c>
      <c r="F44" s="79">
        <f>B20/F9</f>
        <v>0.12797619047619047</v>
      </c>
      <c r="G44" s="79">
        <f>C20/F10</f>
        <v>0.1021021021021021</v>
      </c>
      <c r="H44" s="64"/>
      <c r="M44" s="65" t="s">
        <v>34</v>
      </c>
      <c r="N44" s="68"/>
      <c r="O44" s="68"/>
      <c r="P44" s="68"/>
      <c r="Q44" s="68"/>
      <c r="R44" s="68"/>
      <c r="S44" s="68"/>
      <c r="T44" s="68"/>
      <c r="U44" s="68"/>
      <c r="V44" s="68"/>
      <c r="W44" s="68"/>
    </row>
    <row r="45" spans="1:23" ht="15.75" thickBot="1">
      <c r="D45" s="65" t="s">
        <v>35</v>
      </c>
      <c r="E45" s="4" t="s">
        <v>210</v>
      </c>
      <c r="F45" s="79">
        <f>B21/B9</f>
        <v>0.20202020202020202</v>
      </c>
      <c r="G45" s="79">
        <f>C21/C9</f>
        <v>0.11764705882352941</v>
      </c>
      <c r="H45" s="64"/>
      <c r="M45" s="65" t="s">
        <v>35</v>
      </c>
      <c r="N45" s="68"/>
      <c r="O45" s="68"/>
      <c r="P45" s="68"/>
      <c r="Q45" s="68"/>
      <c r="R45" s="68"/>
      <c r="S45" s="68"/>
      <c r="T45" s="68"/>
      <c r="U45" s="68"/>
      <c r="V45" s="68"/>
      <c r="W45" s="68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68"/>
      <c r="O46" s="68"/>
      <c r="P46" s="68"/>
      <c r="Q46" s="68"/>
      <c r="R46" s="68"/>
      <c r="S46" s="68"/>
      <c r="T46" s="68"/>
      <c r="U46" s="68"/>
      <c r="V46" s="68"/>
      <c r="W46" s="68"/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68"/>
      <c r="O47" s="68"/>
      <c r="P47" s="68"/>
      <c r="Q47" s="68"/>
      <c r="R47" s="68"/>
      <c r="S47" s="68"/>
      <c r="T47" s="68"/>
      <c r="U47" s="68"/>
      <c r="V47" s="68"/>
      <c r="W47" s="68"/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0.17559523809523808</v>
      </c>
      <c r="G48" s="32"/>
      <c r="H48" s="64"/>
      <c r="M48" s="65" t="s">
        <v>39</v>
      </c>
      <c r="N48" s="68"/>
      <c r="O48" s="68"/>
      <c r="P48" s="68"/>
      <c r="Q48" s="68"/>
      <c r="R48" s="68"/>
      <c r="S48" s="68"/>
      <c r="T48" s="68"/>
      <c r="U48" s="68"/>
      <c r="V48" s="68"/>
      <c r="W48" s="68"/>
    </row>
    <row r="49" spans="1:23">
      <c r="A49" s="4" t="s">
        <v>23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26.809651474530831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35.929648241206031</v>
      </c>
      <c r="D49" s="65" t="s">
        <v>38</v>
      </c>
      <c r="E49" s="4" t="s">
        <v>152</v>
      </c>
      <c r="F49" s="10">
        <f>C15/F10</f>
        <v>0.16216216216216217</v>
      </c>
      <c r="G49" s="29"/>
      <c r="H49" s="64"/>
      <c r="M49" s="65" t="s">
        <v>38</v>
      </c>
      <c r="N49" s="68"/>
      <c r="O49" s="68"/>
      <c r="P49" s="68"/>
      <c r="Q49" s="68"/>
      <c r="R49" s="68"/>
      <c r="S49" s="68"/>
      <c r="T49" s="68"/>
      <c r="U49" s="68"/>
      <c r="V49" s="68"/>
      <c r="W49" s="68"/>
    </row>
    <row r="50" spans="1:23">
      <c r="A50" s="4" t="s">
        <v>59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29.552238805970148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27.457627118644069</v>
      </c>
      <c r="D50" s="65" t="s">
        <v>41</v>
      </c>
      <c r="E50" s="7"/>
      <c r="F50" s="7"/>
      <c r="G50" s="7"/>
      <c r="H50" s="64"/>
      <c r="M50" s="65" t="s">
        <v>40</v>
      </c>
    </row>
    <row r="51" spans="1:23">
      <c r="A51" s="4" t="s">
        <v>48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31.989247311827956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27.249357326478147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23">
      <c r="A52" s="4" t="s">
        <v>51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27.167630057803464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27.197802197802197</v>
      </c>
      <c r="D52" s="65" t="s">
        <v>43</v>
      </c>
      <c r="E52" s="4" t="s">
        <v>85</v>
      </c>
      <c r="F52" s="10">
        <f>B39/F11</f>
        <v>5.2316890881913304E-2</v>
      </c>
      <c r="G52" s="10">
        <f>C39/F11</f>
        <v>6.8759342301943194E-2</v>
      </c>
      <c r="H52" s="64"/>
      <c r="M52" s="65" t="s">
        <v>42</v>
      </c>
    </row>
    <row r="53" spans="1:23">
      <c r="A53" s="4" t="s">
        <v>49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32.986111111111107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28.059701492537314</v>
      </c>
      <c r="D53" s="65" t="s">
        <v>44</v>
      </c>
      <c r="E53" s="12" t="s">
        <v>211</v>
      </c>
      <c r="F53" s="79">
        <f>(C12-C9)/F10</f>
        <v>0.36936936936936937</v>
      </c>
      <c r="G53" s="79">
        <f>(B12-B9)/F9</f>
        <v>0.2857142857142857</v>
      </c>
      <c r="H53" s="64"/>
      <c r="M53" s="65" t="s">
        <v>43</v>
      </c>
    </row>
    <row r="54" spans="1:23">
      <c r="A54" s="4" t="s">
        <v>45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26.702997275204361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33.521126760563376</v>
      </c>
      <c r="D54" s="65" t="s">
        <v>45</v>
      </c>
      <c r="E54" s="12" t="s">
        <v>350</v>
      </c>
      <c r="F54" s="79">
        <f>B29/F10</f>
        <v>0.18318318318318319</v>
      </c>
      <c r="G54" s="79">
        <f>C29/F9</f>
        <v>0.21130952380952381</v>
      </c>
      <c r="H54" s="64"/>
      <c r="M54" s="65" t="s">
        <v>44</v>
      </c>
    </row>
    <row r="55" spans="1:23">
      <c r="A55" s="4" t="s">
        <v>22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30.792682926829269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27.586206896551722</v>
      </c>
      <c r="D55" s="65" t="s">
        <v>46</v>
      </c>
      <c r="E55" s="12" t="s">
        <v>351</v>
      </c>
      <c r="F55" s="79">
        <f>B28/F9</f>
        <v>0.45238095238095238</v>
      </c>
      <c r="G55" s="79">
        <f>C28/F10</f>
        <v>0.38138138138138139</v>
      </c>
      <c r="H55" s="64"/>
      <c r="M55" s="65" t="s">
        <v>45</v>
      </c>
    </row>
    <row r="56" spans="1:23">
      <c r="A56" s="4" t="s">
        <v>46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26.775956284153008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31.232876712328768</v>
      </c>
      <c r="D56" s="65" t="s">
        <v>48</v>
      </c>
      <c r="E56" s="7"/>
      <c r="F56" s="7"/>
      <c r="G56" s="7"/>
      <c r="H56" s="64"/>
      <c r="M56" s="65" t="s">
        <v>46</v>
      </c>
    </row>
    <row r="57" spans="1:23">
      <c r="A57" s="4" t="s">
        <v>36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26.90909090909091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18.148148148148149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23">
      <c r="A58" s="4" t="s">
        <v>18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25.543478260869566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28.337874659400548</v>
      </c>
      <c r="D58" s="65" t="s">
        <v>191</v>
      </c>
      <c r="E58" s="12" t="s">
        <v>100</v>
      </c>
      <c r="F58" s="10">
        <f>B71</f>
        <v>28.522908441739059</v>
      </c>
      <c r="G58" s="7"/>
      <c r="H58" s="64"/>
      <c r="M58" s="65" t="s">
        <v>192</v>
      </c>
    </row>
    <row r="59" spans="1:2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28.472036955366029</v>
      </c>
      <c r="G59" s="7"/>
      <c r="H59" s="64"/>
      <c r="M59" s="65" t="s">
        <v>191</v>
      </c>
    </row>
    <row r="60" spans="1:2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5.087148637302974E-2</v>
      </c>
      <c r="G60" s="7"/>
      <c r="H60" s="64"/>
      <c r="M60" s="65" t="s">
        <v>49</v>
      </c>
    </row>
    <row r="61" spans="1:2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2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2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2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28.522908441739059</v>
      </c>
      <c r="C71" s="34">
        <f>AVERAGEIF(C49:C67,"&gt;0")</f>
        <v>28.472036955366029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BI71"/>
  <sheetViews>
    <sheetView zoomScaleNormal="100" workbookViewId="0">
      <selection activeCell="B13" sqref="B13"/>
    </sheetView>
  </sheetViews>
  <sheetFormatPr defaultRowHeight="15"/>
  <cols>
    <col min="1" max="1" width="38.7109375" customWidth="1"/>
    <col min="2" max="3" width="15.7109375" customWidth="1"/>
    <col min="4" max="4" width="9.140625" customWidth="1"/>
    <col min="5" max="5" width="50.7109375" customWidth="1"/>
    <col min="6" max="7" width="15.7109375" customWidth="1"/>
    <col min="8" max="8" width="9.140625" customWidth="1"/>
    <col min="9" max="9" width="39.7109375" customWidth="1"/>
    <col min="10" max="12" width="12.7109375" customWidth="1"/>
    <col min="13" max="13" width="9.140625" customWidth="1"/>
    <col min="14" max="14" width="40.7109375" customWidth="1"/>
    <col min="15" max="15" width="4.7109375" customWidth="1"/>
    <col min="16" max="17" width="15.7109375" customWidth="1"/>
    <col min="18" max="18" width="4.7109375" customWidth="1"/>
    <col min="19" max="20" width="15.7109375" customWidth="1"/>
    <col min="21" max="21" width="4.7109375" customWidth="1"/>
    <col min="22" max="23" width="15.7109375" customWidth="1"/>
    <col min="24" max="24" width="4.7109375" customWidth="1"/>
    <col min="25" max="26" width="15.7109375" customWidth="1"/>
    <col min="27" max="27" width="4.7109375" customWidth="1"/>
    <col min="28" max="29" width="15.7109375" customWidth="1"/>
    <col min="30" max="30" width="4.7109375" customWidth="1"/>
    <col min="31" max="32" width="15.7109375" customWidth="1"/>
    <col min="33" max="33" width="4.7109375" customWidth="1"/>
    <col min="34" max="35" width="15.7109375" customWidth="1"/>
    <col min="36" max="36" width="4.7109375" customWidth="1"/>
    <col min="37" max="38" width="15.7109375" customWidth="1"/>
    <col min="39" max="39" width="4.7109375" customWidth="1"/>
    <col min="40" max="41" width="15.7109375" customWidth="1"/>
    <col min="42" max="42" width="4.7109375" customWidth="1"/>
    <col min="43" max="44" width="15.7109375" customWidth="1"/>
    <col min="45" max="45" width="4.7109375" customWidth="1"/>
    <col min="46" max="47" width="15.7109375" customWidth="1"/>
    <col min="48" max="48" width="4.7109375" customWidth="1"/>
    <col min="49" max="50" width="15.7109375" customWidth="1"/>
    <col min="51" max="51" width="4.7109375" customWidth="1"/>
    <col min="52" max="53" width="15.7109375" customWidth="1"/>
    <col min="54" max="54" width="9.140625" customWidth="1"/>
    <col min="55" max="56" width="15.7109375" customWidth="1"/>
    <col min="57" max="58" width="9.140625" customWidth="1"/>
    <col min="59" max="60" width="15.7109375" customWidth="1"/>
    <col min="61" max="61" width="9.140625" customWidth="1"/>
  </cols>
  <sheetData>
    <row r="1" spans="1:61">
      <c r="A1" t="s">
        <v>96</v>
      </c>
      <c r="B1" s="3" t="s">
        <v>51</v>
      </c>
    </row>
    <row r="2" spans="1:61">
      <c r="A2" t="s">
        <v>97</v>
      </c>
      <c r="B2" s="63">
        <v>2012</v>
      </c>
    </row>
    <row r="3" spans="1:61">
      <c r="A3" t="s">
        <v>98</v>
      </c>
      <c r="B3" s="3" t="s">
        <v>127</v>
      </c>
    </row>
    <row r="4" spans="1:61" ht="15.75" thickBot="1"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1"/>
      <c r="BG5" s="11"/>
      <c r="BH5" s="11"/>
      <c r="BI5" s="11"/>
    </row>
    <row r="6" spans="1:61">
      <c r="D6" s="95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>
      <c r="A7" s="7"/>
      <c r="B7" s="75" t="str">
        <f>B1</f>
        <v>Syracuse</v>
      </c>
      <c r="C7" s="75" t="s">
        <v>62</v>
      </c>
      <c r="D7" s="66" t="s">
        <v>193</v>
      </c>
      <c r="E7" s="7"/>
      <c r="F7" s="75" t="str">
        <f>B1</f>
        <v>Syracuse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1"/>
      <c r="O7" s="11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</row>
    <row r="8" spans="1:61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71</v>
      </c>
      <c r="K8" s="4">
        <f>RANK(J8,'Universal Aggregate Worksheet'!I7:I67,0)</f>
        <v>12</v>
      </c>
      <c r="L8" s="10">
        <f>AVERAGE('Universal Aggregate Worksheet'!$I$7:$I$67)</f>
        <v>66.607718703105306</v>
      </c>
      <c r="M8" s="65" t="s">
        <v>0</v>
      </c>
      <c r="N8" s="33"/>
      <c r="O8" s="33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</row>
    <row r="9" spans="1:61">
      <c r="A9" s="4" t="s">
        <v>65</v>
      </c>
      <c r="B9" s="4">
        <v>94</v>
      </c>
      <c r="C9" s="4">
        <v>99</v>
      </c>
      <c r="D9" s="65" t="s">
        <v>1</v>
      </c>
      <c r="E9" s="4" t="s">
        <v>77</v>
      </c>
      <c r="F9" s="77">
        <f>B32+B33+C35</f>
        <v>346</v>
      </c>
      <c r="G9" s="27"/>
      <c r="H9" s="64"/>
      <c r="I9" s="12" t="s">
        <v>154</v>
      </c>
      <c r="J9" s="9">
        <f>F12</f>
        <v>34.6</v>
      </c>
      <c r="K9" s="4">
        <f>RANK(J9,'Universal Aggregate Worksheet'!F7:F67,0)</f>
        <v>19</v>
      </c>
      <c r="L9" s="10">
        <f>AVERAGE('Universal Aggregate Worksheet'!F7:F67)</f>
        <v>33.280122378418902</v>
      </c>
      <c r="M9" s="65" t="s">
        <v>1</v>
      </c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</row>
    <row r="10" spans="1:61">
      <c r="A10" s="4" t="s">
        <v>66</v>
      </c>
      <c r="B10" s="4">
        <v>353</v>
      </c>
      <c r="C10" s="4">
        <v>344</v>
      </c>
      <c r="D10" s="65" t="s">
        <v>2</v>
      </c>
      <c r="E10" s="4" t="s">
        <v>78</v>
      </c>
      <c r="F10" s="77">
        <f>C32+C33+B35</f>
        <v>364</v>
      </c>
      <c r="G10" s="27"/>
      <c r="H10" s="64"/>
      <c r="I10" s="12" t="s">
        <v>155</v>
      </c>
      <c r="J10" s="9">
        <f>F13</f>
        <v>36.4</v>
      </c>
      <c r="K10" s="4">
        <f>RANK(J10,'Universal Aggregate Worksheet'!G7:G67,1)</f>
        <v>49</v>
      </c>
      <c r="L10" s="10">
        <f>AVERAGE('Universal Aggregate Worksheet'!G7:G67)</f>
        <v>33.327596324686411</v>
      </c>
      <c r="M10" s="65" t="s">
        <v>2</v>
      </c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</row>
    <row r="11" spans="1:61">
      <c r="A11" s="4" t="s">
        <v>67</v>
      </c>
      <c r="B11" s="6">
        <f>B9/B10</f>
        <v>0.26628895184135976</v>
      </c>
      <c r="C11" s="6">
        <f>C9/C10</f>
        <v>0.28779069767441862</v>
      </c>
      <c r="D11" s="65" t="s">
        <v>3</v>
      </c>
      <c r="E11" s="4" t="s">
        <v>79</v>
      </c>
      <c r="F11" s="77">
        <f>SUM(F9:F10)</f>
        <v>710</v>
      </c>
      <c r="G11" s="27"/>
      <c r="H11" s="64"/>
      <c r="I11" s="12" t="s">
        <v>203</v>
      </c>
      <c r="J11" s="9">
        <f>J9-J10</f>
        <v>-1.7999999999999972</v>
      </c>
      <c r="K11" s="4">
        <f>RANK(J11,'Universal Aggregate Worksheet'!H7:H67,0)</f>
        <v>44</v>
      </c>
      <c r="L11" s="10">
        <f>AVERAGE('Universal Aggregate Worksheet'!H7:H67)</f>
        <v>-4.7473946267516755E-2</v>
      </c>
      <c r="M11" s="65" t="s">
        <v>3</v>
      </c>
      <c r="N11" s="11"/>
      <c r="O11" s="11"/>
      <c r="P11" s="73"/>
      <c r="Q11" s="73"/>
      <c r="R11" s="11"/>
      <c r="S11" s="73"/>
      <c r="T11" s="73"/>
      <c r="U11" s="11"/>
      <c r="V11" s="73"/>
      <c r="W11" s="73"/>
      <c r="X11" s="11"/>
      <c r="Y11" s="73"/>
      <c r="Z11" s="73"/>
      <c r="AA11" s="11"/>
      <c r="AB11" s="73"/>
      <c r="AC11" s="73"/>
      <c r="AD11" s="11"/>
      <c r="AE11" s="73"/>
      <c r="AF11" s="73"/>
      <c r="AG11" s="11"/>
      <c r="AH11" s="73"/>
      <c r="AI11" s="73"/>
      <c r="AJ11" s="11"/>
      <c r="AK11" s="73"/>
      <c r="AL11" s="73"/>
      <c r="AM11" s="11"/>
      <c r="AN11" s="73"/>
      <c r="AO11" s="73"/>
      <c r="AP11" s="11"/>
      <c r="AQ11" s="73"/>
      <c r="AR11" s="73"/>
      <c r="AS11" s="11"/>
      <c r="AT11" s="73"/>
      <c r="AU11" s="73"/>
      <c r="AV11" s="11"/>
      <c r="AW11" s="73"/>
      <c r="AX11" s="73"/>
      <c r="AY11" s="11"/>
      <c r="AZ11" s="73"/>
      <c r="BA11" s="73"/>
      <c r="BB11" s="11"/>
      <c r="BC11" s="73"/>
      <c r="BD11" s="73"/>
      <c r="BE11" s="11"/>
      <c r="BF11" s="11"/>
      <c r="BG11" s="73"/>
      <c r="BH11" s="73"/>
      <c r="BI11" s="11"/>
    </row>
    <row r="12" spans="1:61">
      <c r="A12" s="4" t="s">
        <v>68</v>
      </c>
      <c r="B12" s="4">
        <v>216</v>
      </c>
      <c r="C12" s="4">
        <v>195</v>
      </c>
      <c r="D12" s="65" t="s">
        <v>4</v>
      </c>
      <c r="E12" s="4" t="s">
        <v>80</v>
      </c>
      <c r="F12" s="78">
        <f>F9/(B44/60)</f>
        <v>34.6</v>
      </c>
      <c r="G12" s="28"/>
      <c r="H12" s="64"/>
      <c r="I12" s="4" t="s">
        <v>128</v>
      </c>
      <c r="J12" s="10">
        <f>F24</f>
        <v>28.921582353001302</v>
      </c>
      <c r="K12" s="4">
        <f>RANK(J12,'Universal Aggregate Worksheet'!AB7:AB67,0)</f>
        <v>34</v>
      </c>
      <c r="L12" s="10">
        <f>AVERAGE('Universal Aggregate Worksheet'!AB7:AB67)</f>
        <v>29.512551959820509</v>
      </c>
      <c r="M12" s="65" t="s">
        <v>4</v>
      </c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</row>
    <row r="13" spans="1:61">
      <c r="A13" s="4" t="s">
        <v>69</v>
      </c>
      <c r="B13" s="6">
        <f>B12/B10</f>
        <v>0.61189801699716717</v>
      </c>
      <c r="C13" s="6">
        <f>C12/C10</f>
        <v>0.56686046511627908</v>
      </c>
      <c r="D13" s="65" t="s">
        <v>5</v>
      </c>
      <c r="E13" s="4" t="s">
        <v>81</v>
      </c>
      <c r="F13" s="78">
        <f>F10/(B44/60)</f>
        <v>36.4</v>
      </c>
      <c r="G13" s="28"/>
      <c r="H13" s="64"/>
      <c r="I13" s="4" t="s">
        <v>131</v>
      </c>
      <c r="J13" s="10">
        <f>F25</f>
        <v>25.469622489856004</v>
      </c>
      <c r="K13" s="4">
        <f>RANK(J13,'Universal Aggregate Worksheet'!AD7:AD67,1)</f>
        <v>13</v>
      </c>
      <c r="L13" s="10">
        <f>AVERAGE('Universal Aggregate Worksheet'!AD7:AD67)</f>
        <v>29.277389817185405</v>
      </c>
      <c r="M13" s="65" t="s">
        <v>5</v>
      </c>
      <c r="N13" s="11"/>
      <c r="O13" s="11"/>
      <c r="P13" s="73"/>
      <c r="Q13" s="73"/>
      <c r="R13" s="11"/>
      <c r="S13" s="73"/>
      <c r="T13" s="73"/>
      <c r="U13" s="11"/>
      <c r="V13" s="73"/>
      <c r="W13" s="73"/>
      <c r="X13" s="11"/>
      <c r="Y13" s="73"/>
      <c r="Z13" s="73"/>
      <c r="AA13" s="11"/>
      <c r="AB13" s="73"/>
      <c r="AC13" s="73"/>
      <c r="AD13" s="11"/>
      <c r="AE13" s="73"/>
      <c r="AF13" s="73"/>
      <c r="AG13" s="11"/>
      <c r="AH13" s="73"/>
      <c r="AI13" s="73"/>
      <c r="AJ13" s="11"/>
      <c r="AK13" s="73"/>
      <c r="AL13" s="73"/>
      <c r="AM13" s="11"/>
      <c r="AN13" s="73"/>
      <c r="AO13" s="73"/>
      <c r="AP13" s="11"/>
      <c r="AQ13" s="73"/>
      <c r="AR13" s="73"/>
      <c r="AS13" s="11"/>
      <c r="AT13" s="73"/>
      <c r="AU13" s="73"/>
      <c r="AV13" s="11"/>
      <c r="AW13" s="73"/>
      <c r="AX13" s="73"/>
      <c r="AY13" s="11"/>
      <c r="AZ13" s="73"/>
      <c r="BA13" s="73"/>
      <c r="BB13" s="11"/>
      <c r="BC13" s="73"/>
      <c r="BD13" s="73"/>
      <c r="BE13" s="11"/>
      <c r="BF13" s="11"/>
      <c r="BG13" s="73"/>
      <c r="BH13" s="73"/>
      <c r="BI13" s="11"/>
    </row>
    <row r="14" spans="1:61">
      <c r="A14" s="4" t="s">
        <v>73</v>
      </c>
      <c r="B14" s="6">
        <f>B9/B12</f>
        <v>0.43518518518518517</v>
      </c>
      <c r="C14" s="6">
        <f>C9/C12</f>
        <v>0.50769230769230766</v>
      </c>
      <c r="D14" s="65" t="s">
        <v>6</v>
      </c>
      <c r="E14" s="4" t="s">
        <v>82</v>
      </c>
      <c r="F14" s="78">
        <f>F11/(B44/60)</f>
        <v>71</v>
      </c>
      <c r="G14" s="28"/>
      <c r="H14" s="64"/>
      <c r="I14" s="4" t="s">
        <v>133</v>
      </c>
      <c r="J14" s="10">
        <f>F26</f>
        <v>3.4519598631452979</v>
      </c>
      <c r="K14" s="4">
        <f>RANK(J14,'Universal Aggregate Worksheet'!AF7:AF67,0)</f>
        <v>23</v>
      </c>
      <c r="L14" s="10">
        <f>AVERAGE('Universal Aggregate Worksheet'!AF7:AF67)</f>
        <v>0.23516214263511026</v>
      </c>
      <c r="M14" s="65" t="s">
        <v>6</v>
      </c>
      <c r="N14" s="11"/>
      <c r="O14" s="11"/>
      <c r="P14" s="73"/>
      <c r="Q14" s="73"/>
      <c r="R14" s="11"/>
      <c r="S14" s="73"/>
      <c r="T14" s="73"/>
      <c r="U14" s="11"/>
      <c r="V14" s="73"/>
      <c r="W14" s="73"/>
      <c r="X14" s="11"/>
      <c r="Y14" s="73"/>
      <c r="Z14" s="73"/>
      <c r="AA14" s="11"/>
      <c r="AB14" s="73"/>
      <c r="AC14" s="73"/>
      <c r="AD14" s="11"/>
      <c r="AE14" s="73"/>
      <c r="AF14" s="73"/>
      <c r="AG14" s="11"/>
      <c r="AH14" s="73"/>
      <c r="AI14" s="73"/>
      <c r="AJ14" s="11"/>
      <c r="AK14" s="73"/>
      <c r="AL14" s="73"/>
      <c r="AM14" s="11"/>
      <c r="AN14" s="73"/>
      <c r="AO14" s="73"/>
      <c r="AP14" s="11"/>
      <c r="AQ14" s="73"/>
      <c r="AR14" s="73"/>
      <c r="AS14" s="11"/>
      <c r="AT14" s="73"/>
      <c r="AU14" s="73"/>
      <c r="AV14" s="11"/>
      <c r="AW14" s="73"/>
      <c r="AX14" s="73"/>
      <c r="AY14" s="11"/>
      <c r="AZ14" s="73"/>
      <c r="BA14" s="73"/>
      <c r="BB14" s="11"/>
      <c r="BC14" s="73"/>
      <c r="BD14" s="73"/>
      <c r="BE14" s="11"/>
      <c r="BF14" s="11"/>
      <c r="BG14" s="73"/>
      <c r="BH14" s="73"/>
      <c r="BI14" s="11"/>
    </row>
    <row r="15" spans="1:61">
      <c r="A15" s="4" t="s">
        <v>70</v>
      </c>
      <c r="B15" s="4">
        <v>52</v>
      </c>
      <c r="C15" s="4">
        <v>47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1.0202312138728324</v>
      </c>
      <c r="K15" s="4">
        <f>RANK(J15,'Universal Aggregate Worksheet'!O7:O67,0)</f>
        <v>34</v>
      </c>
      <c r="L15" s="10">
        <f>AVERAGE('Universal Aggregate Worksheet'!O7:O67)</f>
        <v>1.0176103567734038</v>
      </c>
      <c r="M15" s="65" t="s">
        <v>7</v>
      </c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</row>
    <row r="16" spans="1:61">
      <c r="A16" s="4" t="s">
        <v>74</v>
      </c>
      <c r="B16" s="6">
        <f>B15/B9</f>
        <v>0.55319148936170215</v>
      </c>
      <c r="C16" s="6">
        <f>C15/C9</f>
        <v>0.47474747474747475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0.94505494505494503</v>
      </c>
      <c r="K16" s="4">
        <f>RANK(J16,'Universal Aggregate Worksheet'!T7:T67,1)</f>
        <v>15</v>
      </c>
      <c r="L16" s="10">
        <f>AVERAGE('Universal Aggregate Worksheet'!T7:T67)</f>
        <v>1.0205260240861158</v>
      </c>
      <c r="M16" s="65" t="s">
        <v>8</v>
      </c>
      <c r="N16" s="11"/>
      <c r="O16" s="11"/>
      <c r="P16" s="73"/>
      <c r="Q16" s="73"/>
      <c r="R16" s="11"/>
      <c r="S16" s="73"/>
      <c r="T16" s="73"/>
      <c r="U16" s="11"/>
      <c r="V16" s="73"/>
      <c r="W16" s="73"/>
      <c r="X16" s="11"/>
      <c r="Y16" s="73"/>
      <c r="Z16" s="73"/>
      <c r="AA16" s="11"/>
      <c r="AB16" s="73"/>
      <c r="AC16" s="73"/>
      <c r="AD16" s="11"/>
      <c r="AE16" s="73"/>
      <c r="AF16" s="73"/>
      <c r="AG16" s="11"/>
      <c r="AH16" s="73"/>
      <c r="AI16" s="73"/>
      <c r="AJ16" s="11"/>
      <c r="AK16" s="73"/>
      <c r="AL16" s="73"/>
      <c r="AM16" s="11"/>
      <c r="AN16" s="73"/>
      <c r="AO16" s="73"/>
      <c r="AP16" s="11"/>
      <c r="AQ16" s="73"/>
      <c r="AR16" s="73"/>
      <c r="AS16" s="11"/>
      <c r="AT16" s="73"/>
      <c r="AU16" s="73"/>
      <c r="AV16" s="11"/>
      <c r="AW16" s="73"/>
      <c r="AX16" s="73"/>
      <c r="AY16" s="11"/>
      <c r="AZ16" s="73"/>
      <c r="BA16" s="73"/>
      <c r="BB16" s="11"/>
      <c r="BC16" s="73"/>
      <c r="BD16" s="73"/>
      <c r="BE16" s="11"/>
      <c r="BF16" s="11"/>
      <c r="BG16" s="73"/>
      <c r="BH16" s="73"/>
      <c r="BI16" s="11"/>
    </row>
    <row r="17" spans="1:61">
      <c r="A17" s="4" t="s">
        <v>337</v>
      </c>
      <c r="B17" s="8">
        <f>B9-B15</f>
        <v>42</v>
      </c>
      <c r="C17" s="8">
        <f>C9-C15</f>
        <v>52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0.27196600566572238</v>
      </c>
      <c r="K17" s="4">
        <f>RANK(J17,'Universal Aggregate Worksheet'!R7:R67,0)</f>
        <v>45</v>
      </c>
      <c r="L17" s="6">
        <f>AVERAGE('Universal Aggregate Worksheet'!R7:R67)</f>
        <v>0.29654594030064352</v>
      </c>
      <c r="M17" s="65" t="s">
        <v>189</v>
      </c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</row>
    <row r="18" spans="1:61">
      <c r="A18" s="7"/>
      <c r="B18" s="7"/>
      <c r="C18" s="7"/>
      <c r="D18" s="65" t="s">
        <v>10</v>
      </c>
      <c r="E18" s="4" t="s">
        <v>113</v>
      </c>
      <c r="F18" s="10">
        <f>(B9/F9)*100</f>
        <v>27.167630057803464</v>
      </c>
      <c r="G18" s="29"/>
      <c r="H18" s="64"/>
      <c r="I18" s="4" t="s">
        <v>166</v>
      </c>
      <c r="J18" s="6">
        <f>F36</f>
        <v>0.29749999999999999</v>
      </c>
      <c r="K18" s="4">
        <f>RANK(J18,'Universal Aggregate Worksheet'!W7:W67,1)</f>
        <v>34</v>
      </c>
      <c r="L18" s="6">
        <f>AVERAGE('Universal Aggregate Worksheet'!W7:W67)</f>
        <v>0.29500917103700719</v>
      </c>
      <c r="M18" s="65" t="s">
        <v>9</v>
      </c>
      <c r="N18" s="33"/>
      <c r="O18" s="33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</row>
    <row r="19" spans="1:61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27.197802197802197</v>
      </c>
      <c r="G19" s="29"/>
      <c r="H19" s="64"/>
      <c r="I19" s="4" t="s">
        <v>176</v>
      </c>
      <c r="J19" s="10">
        <f>F48</f>
        <v>0.15028901734104047</v>
      </c>
      <c r="K19" s="4">
        <f>RANK(J19,'Universal Aggregate Worksheet'!Y7:Y67,0)</f>
        <v>44</v>
      </c>
      <c r="L19" s="10">
        <f>AVERAGE('Universal Aggregate Worksheet'!Y7:Y67)</f>
        <v>0.17157408246798631</v>
      </c>
      <c r="M19" s="65" t="s">
        <v>10</v>
      </c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</row>
    <row r="20" spans="1:61">
      <c r="A20" s="4" t="s">
        <v>90</v>
      </c>
      <c r="B20" s="4">
        <v>44</v>
      </c>
      <c r="C20" s="4">
        <v>44</v>
      </c>
      <c r="D20" s="65" t="s">
        <v>12</v>
      </c>
      <c r="E20" s="4" t="s">
        <v>115</v>
      </c>
      <c r="F20" s="10">
        <f>F18-F19</f>
        <v>-3.0172139998732916E-2</v>
      </c>
      <c r="G20" s="29"/>
      <c r="H20" s="64"/>
      <c r="I20" s="4" t="s">
        <v>177</v>
      </c>
      <c r="J20" s="10">
        <f>F49</f>
        <v>0.12912087912087913</v>
      </c>
      <c r="K20" s="4">
        <f>RANK(J20,'Universal Aggregate Worksheet'!Z7:Z67,1)</f>
        <v>9</v>
      </c>
      <c r="L20" s="10">
        <f>AVERAGE('Universal Aggregate Worksheet'!Z7:Z67)</f>
        <v>0.17036975885751843</v>
      </c>
      <c r="M20" s="65" t="s">
        <v>11</v>
      </c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</row>
    <row r="21" spans="1:61">
      <c r="A21" s="4" t="s">
        <v>91</v>
      </c>
      <c r="B21" s="4">
        <v>12</v>
      </c>
      <c r="C21" s="4">
        <v>20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0.46052631578947367</v>
      </c>
      <c r="K21" s="4">
        <f>RANK(J21,'Universal Aggregate Worksheet'!J7:J67,0)</f>
        <v>43</v>
      </c>
      <c r="L21" s="10">
        <f>AVERAGE('Universal Aggregate Worksheet'!J7:J67)</f>
        <v>0.49818169452821182</v>
      </c>
      <c r="M21" s="65" t="s">
        <v>12</v>
      </c>
      <c r="N21" s="33"/>
      <c r="O21" s="33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</row>
    <row r="22" spans="1:61">
      <c r="A22" s="12" t="s">
        <v>138</v>
      </c>
      <c r="B22" s="23">
        <f>B21/B20</f>
        <v>0.27272727272727271</v>
      </c>
      <c r="C22" s="23">
        <f>C21/C20</f>
        <v>0.45454545454545453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0.88</v>
      </c>
      <c r="K22" s="4">
        <f>RANK(J22,'Universal Aggregate Worksheet'!K7:K67,0)</f>
        <v>12</v>
      </c>
      <c r="L22" s="10">
        <f>AVERAGE('Universal Aggregate Worksheet'!K7:K67)</f>
        <v>0.83149518620170282</v>
      </c>
      <c r="M22" s="65" t="s">
        <v>13</v>
      </c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</row>
    <row r="23" spans="1:61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0.81105990783410142</v>
      </c>
      <c r="K23" s="4">
        <f>RANK(J23,'Universal Aggregate Worksheet'!L7:L67,1)</f>
        <v>18</v>
      </c>
      <c r="L23" s="10">
        <f>AVERAGE('Universal Aggregate Worksheet'!L7:L67)</f>
        <v>0.83152466545660453</v>
      </c>
      <c r="M23" s="65" t="s">
        <v>14</v>
      </c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</row>
    <row r="24" spans="1:61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28.921582353001302</v>
      </c>
      <c r="G24" s="7"/>
      <c r="H24" s="64"/>
      <c r="I24" s="4" t="s">
        <v>198</v>
      </c>
      <c r="J24" s="6">
        <f>B22</f>
        <v>0.27272727272727271</v>
      </c>
      <c r="K24" s="4">
        <f>RANK(J24,'Universal Aggregate Worksheet'!AG7:AG67,0)</f>
        <v>49</v>
      </c>
      <c r="L24" s="6">
        <f>AVERAGE('Universal Aggregate Worksheet'!AG7:AG67)</f>
        <v>0.35628848770078209</v>
      </c>
      <c r="M24" s="65" t="s">
        <v>15</v>
      </c>
      <c r="N24" s="11"/>
      <c r="O24" s="11"/>
      <c r="P24" s="73"/>
      <c r="Q24" s="73"/>
      <c r="R24" s="11"/>
      <c r="S24" s="73"/>
      <c r="T24" s="73"/>
      <c r="U24" s="11"/>
      <c r="V24" s="73"/>
      <c r="W24" s="73"/>
      <c r="X24" s="11"/>
      <c r="Y24" s="73"/>
      <c r="Z24" s="73"/>
      <c r="AA24" s="11"/>
      <c r="AB24" s="73"/>
      <c r="AC24" s="73"/>
      <c r="AD24" s="11"/>
      <c r="AE24" s="73"/>
      <c r="AF24" s="73"/>
      <c r="AG24" s="11"/>
      <c r="AH24" s="73"/>
      <c r="AI24" s="73"/>
      <c r="AJ24" s="11"/>
      <c r="AK24" s="73"/>
      <c r="AL24" s="73"/>
      <c r="AM24" s="11"/>
      <c r="AN24" s="73"/>
      <c r="AO24" s="73"/>
      <c r="AP24" s="11"/>
      <c r="AQ24" s="73"/>
      <c r="AR24" s="73"/>
      <c r="AS24" s="11"/>
      <c r="AT24" s="73"/>
      <c r="AU24" s="73"/>
      <c r="AV24" s="11"/>
      <c r="AW24" s="73"/>
      <c r="AX24" s="73"/>
      <c r="AY24" s="11"/>
      <c r="AZ24" s="73"/>
      <c r="BA24" s="73"/>
      <c r="BB24" s="11"/>
      <c r="BC24" s="73"/>
      <c r="BD24" s="73"/>
      <c r="BE24" s="11"/>
      <c r="BF24" s="11"/>
      <c r="BG24" s="73"/>
      <c r="BH24" s="73"/>
      <c r="BI24" s="11"/>
    </row>
    <row r="25" spans="1:61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25.469622489856004</v>
      </c>
      <c r="G25" s="7"/>
      <c r="H25" s="64"/>
      <c r="I25" s="12" t="s">
        <v>199</v>
      </c>
      <c r="J25" s="6">
        <f>C22</f>
        <v>0.45454545454545453</v>
      </c>
      <c r="K25" s="4">
        <f>RANK(J25,'Universal Aggregate Worksheet'!AH7:AH67,1)</f>
        <v>50</v>
      </c>
      <c r="L25" s="6">
        <f>AVERAGE('Universal Aggregate Worksheet'!AH7:AH67)</f>
        <v>0.3493137424303725</v>
      </c>
      <c r="M25" s="65" t="s">
        <v>16</v>
      </c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</row>
    <row r="26" spans="1:61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3.4519598631452979</v>
      </c>
      <c r="G26" s="7"/>
      <c r="H26" s="64"/>
      <c r="I26" s="12" t="s">
        <v>212</v>
      </c>
      <c r="J26" s="10">
        <f>F41</f>
        <v>0.12464589235127478</v>
      </c>
      <c r="K26" s="4">
        <f>RANK(J26,'Universal Aggregate Worksheet'!AM7:AM67,0)</f>
        <v>12</v>
      </c>
      <c r="L26" s="10">
        <f>AVERAGE('Universal Aggregate Worksheet'!AM7:AM67)</f>
        <v>0.1054281375798341</v>
      </c>
      <c r="M26" s="65" t="s">
        <v>17</v>
      </c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</row>
    <row r="27" spans="1:61">
      <c r="A27" s="4" t="s">
        <v>338</v>
      </c>
      <c r="B27" s="4">
        <v>274</v>
      </c>
      <c r="C27" s="4">
        <v>296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0.12790697674418605</v>
      </c>
      <c r="K27" s="4">
        <f>RANK(J27,'Universal Aggregate Worksheet'!AN7:AN67,1)</f>
        <v>52</v>
      </c>
      <c r="L27" s="10">
        <f>AVERAGE('Universal Aggregate Worksheet'!AN7:AN67)</f>
        <v>0.10330696701317862</v>
      </c>
      <c r="M27" s="65" t="s">
        <v>18</v>
      </c>
      <c r="N27" s="33"/>
      <c r="O27" s="33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</row>
    <row r="28" spans="1:61">
      <c r="A28" s="4" t="s">
        <v>339</v>
      </c>
      <c r="B28" s="12">
        <v>143</v>
      </c>
      <c r="C28" s="12">
        <v>174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0.12716763005780346</v>
      </c>
      <c r="K28" s="4">
        <f>RANK(J28,'Universal Aggregate Worksheet'!AI7:AI67,0)</f>
        <v>14</v>
      </c>
      <c r="L28" s="10">
        <f>AVERAGE('Universal Aggregate Worksheet'!AI7:AI67)</f>
        <v>0.10591125655082807</v>
      </c>
      <c r="M28" s="65" t="s">
        <v>19</v>
      </c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</row>
    <row r="29" spans="1:61">
      <c r="A29" s="12" t="s">
        <v>340</v>
      </c>
      <c r="B29" s="12">
        <v>87</v>
      </c>
      <c r="C29" s="12">
        <v>67</v>
      </c>
      <c r="D29" s="65" t="s">
        <v>21</v>
      </c>
      <c r="E29" s="4" t="s">
        <v>141</v>
      </c>
      <c r="F29" s="10">
        <f>B10/F9</f>
        <v>1.0202312138728324</v>
      </c>
      <c r="G29" s="29"/>
      <c r="H29" s="64"/>
      <c r="I29" s="12" t="s">
        <v>215</v>
      </c>
      <c r="J29" s="80">
        <f>G44</f>
        <v>0.12087912087912088</v>
      </c>
      <c r="K29" s="4">
        <f>RANK(J29,'Universal Aggregate Worksheet'!AJ7:AJ67,1)</f>
        <v>45</v>
      </c>
      <c r="L29" s="10">
        <f>AVERAGE('Universal Aggregate Worksheet'!AJ7:AJ67)</f>
        <v>0.10497009740859424</v>
      </c>
      <c r="M29" s="65" t="s">
        <v>20</v>
      </c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</row>
    <row r="30" spans="1:61">
      <c r="A30" s="7"/>
      <c r="B30" s="7"/>
      <c r="C30" s="7"/>
      <c r="D30" s="65" t="s">
        <v>22</v>
      </c>
      <c r="E30" s="12" t="s">
        <v>142</v>
      </c>
      <c r="F30" s="10">
        <f>C10/F10</f>
        <v>0.94505494505494503</v>
      </c>
      <c r="G30" s="7"/>
      <c r="H30" s="64"/>
      <c r="I30" s="12" t="s">
        <v>216</v>
      </c>
      <c r="J30" s="80">
        <f>F45</f>
        <v>0.1276595744680851</v>
      </c>
      <c r="K30" s="4">
        <f>RANK(J30,'Universal Aggregate Worksheet'!AK7:AK67,0)</f>
        <v>28</v>
      </c>
      <c r="L30" s="10">
        <f>AVERAGE('Universal Aggregate Worksheet'!AK7:AK67)</f>
        <v>0.1285852951736173</v>
      </c>
      <c r="M30" s="65" t="s">
        <v>21</v>
      </c>
      <c r="N30" s="11"/>
      <c r="O30" s="11"/>
      <c r="P30" s="73"/>
      <c r="Q30" s="73"/>
      <c r="R30" s="11"/>
      <c r="S30" s="73"/>
      <c r="T30" s="73"/>
      <c r="U30" s="11"/>
      <c r="V30" s="73"/>
      <c r="W30" s="73"/>
      <c r="X30" s="11"/>
      <c r="Y30" s="73"/>
      <c r="Z30" s="73"/>
      <c r="AA30" s="11"/>
      <c r="AB30" s="73"/>
      <c r="AC30" s="73"/>
      <c r="AD30" s="11"/>
      <c r="AE30" s="73"/>
      <c r="AF30" s="73"/>
      <c r="AG30" s="11"/>
      <c r="AH30" s="73"/>
      <c r="AI30" s="73"/>
      <c r="AJ30" s="11"/>
      <c r="AK30" s="73"/>
      <c r="AL30" s="73"/>
      <c r="AM30" s="11"/>
      <c r="AN30" s="73"/>
      <c r="AO30" s="73"/>
      <c r="AP30" s="11"/>
      <c r="AQ30" s="73"/>
      <c r="AR30" s="73"/>
      <c r="AS30" s="11"/>
      <c r="AT30" s="73"/>
      <c r="AU30" s="73"/>
      <c r="AV30" s="11"/>
      <c r="AW30" s="73"/>
      <c r="AX30" s="73"/>
      <c r="AY30" s="11"/>
      <c r="AZ30" s="73"/>
      <c r="BA30" s="73"/>
      <c r="BB30" s="11"/>
      <c r="BC30" s="73"/>
      <c r="BD30" s="73"/>
      <c r="BE30" s="11"/>
      <c r="BF30" s="11"/>
      <c r="BG30" s="73"/>
      <c r="BH30" s="73"/>
      <c r="BI30" s="11"/>
    </row>
    <row r="31" spans="1:61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7.5176268817887415E-2</v>
      </c>
      <c r="G31" s="29"/>
      <c r="H31" s="64"/>
      <c r="I31" s="12" t="s">
        <v>217</v>
      </c>
      <c r="J31" s="80">
        <f>G45</f>
        <v>0.20202020202020202</v>
      </c>
      <c r="K31" s="4">
        <f>RANK(J31,'Universal Aggregate Worksheet'!AL7:AL67,1)</f>
        <v>57</v>
      </c>
      <c r="L31" s="10">
        <f>AVERAGE('Universal Aggregate Worksheet'!AL7:AL67)</f>
        <v>0.12576713950689611</v>
      </c>
      <c r="M31" s="65" t="s">
        <v>22</v>
      </c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</row>
    <row r="32" spans="1:61">
      <c r="A32" s="12" t="s">
        <v>342</v>
      </c>
      <c r="B32" s="94">
        <v>105</v>
      </c>
      <c r="C32" s="94">
        <v>123</v>
      </c>
      <c r="D32" s="65" t="s">
        <v>24</v>
      </c>
      <c r="E32" s="4" t="s">
        <v>143</v>
      </c>
      <c r="F32" s="10">
        <f>B12/F9</f>
        <v>0.62427745664739887</v>
      </c>
      <c r="G32" s="29"/>
      <c r="H32" s="64"/>
      <c r="I32" s="12" t="s">
        <v>219</v>
      </c>
      <c r="J32" s="10">
        <f>F52</f>
        <v>6.1971830985915494E-2</v>
      </c>
      <c r="K32" s="4">
        <f>RANK(J32,'Universal Aggregate Worksheet'!AO7:AO67,1)</f>
        <v>42</v>
      </c>
      <c r="L32" s="10">
        <f>AVERAGE('Universal Aggregate Worksheet'!AO7:AO67)</f>
        <v>5.6331677340189686E-2</v>
      </c>
      <c r="M32" s="65" t="s">
        <v>23</v>
      </c>
      <c r="N32" s="11"/>
      <c r="O32" s="11"/>
      <c r="P32" s="73"/>
      <c r="Q32" s="73"/>
      <c r="R32" s="11"/>
      <c r="S32" s="73"/>
      <c r="T32" s="73"/>
      <c r="U32" s="11"/>
      <c r="V32" s="73"/>
      <c r="W32" s="73"/>
      <c r="X32" s="11"/>
      <c r="Y32" s="73"/>
      <c r="Z32" s="73"/>
      <c r="AA32" s="11"/>
      <c r="AB32" s="73"/>
      <c r="AC32" s="73"/>
      <c r="AD32" s="11"/>
      <c r="AE32" s="73"/>
      <c r="AF32" s="73"/>
      <c r="AG32" s="11"/>
      <c r="AH32" s="73"/>
      <c r="AI32" s="73"/>
      <c r="AJ32" s="11"/>
      <c r="AK32" s="73"/>
      <c r="AL32" s="73"/>
      <c r="AM32" s="11"/>
      <c r="AN32" s="73"/>
      <c r="AO32" s="73"/>
      <c r="AP32" s="11"/>
      <c r="AQ32" s="73"/>
      <c r="AR32" s="73"/>
      <c r="AS32" s="11"/>
      <c r="AT32" s="73"/>
      <c r="AU32" s="73"/>
      <c r="AV32" s="11"/>
      <c r="AW32" s="73"/>
      <c r="AX32" s="73"/>
      <c r="AY32" s="11"/>
      <c r="AZ32" s="73"/>
      <c r="BA32" s="73"/>
      <c r="BB32" s="11"/>
      <c r="BC32" s="73"/>
      <c r="BD32" s="73"/>
      <c r="BE32" s="11"/>
      <c r="BF32" s="11"/>
      <c r="BG32" s="73"/>
      <c r="BH32" s="73"/>
      <c r="BI32" s="11"/>
    </row>
    <row r="33" spans="1:61">
      <c r="A33" s="12" t="s">
        <v>343</v>
      </c>
      <c r="B33" s="12">
        <v>200</v>
      </c>
      <c r="C33" s="12">
        <v>217</v>
      </c>
      <c r="D33" s="65" t="s">
        <v>25</v>
      </c>
      <c r="E33" s="12" t="s">
        <v>144</v>
      </c>
      <c r="F33" s="10">
        <f>C12/F10</f>
        <v>0.5357142857142857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7.3239436619718309E-2</v>
      </c>
      <c r="K33" s="4">
        <f>RANK(J33,'Universal Aggregate Worksheet'!AP7:AP67,0)</f>
        <v>6</v>
      </c>
      <c r="L33" s="10">
        <f>AVERAGE('Universal Aggregate Worksheet'!AP7:AP67)</f>
        <v>5.6690246804345534E-2</v>
      </c>
      <c r="M33" s="65" t="s">
        <v>24</v>
      </c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</row>
    <row r="34" spans="1:61">
      <c r="A34" s="12" t="s">
        <v>71</v>
      </c>
      <c r="B34" s="94">
        <v>176</v>
      </c>
      <c r="C34" s="94">
        <v>176</v>
      </c>
      <c r="D34" s="65" t="s">
        <v>26</v>
      </c>
      <c r="E34" s="12" t="s">
        <v>87</v>
      </c>
      <c r="F34" s="13">
        <f>F32-F33</f>
        <v>8.8563170933113167E-2</v>
      </c>
      <c r="G34" s="29"/>
      <c r="H34" s="64"/>
      <c r="I34" s="12" t="s">
        <v>220</v>
      </c>
      <c r="J34" s="80">
        <f>F53</f>
        <v>0.26373626373626374</v>
      </c>
      <c r="K34" s="4">
        <f>RANK(J34,'Universal Aggregate Worksheet'!AQ7:AQ67,0)</f>
        <v>54</v>
      </c>
      <c r="L34" s="10">
        <f>AVERAGE('Universal Aggregate Worksheet'!AQ7:AQ67)</f>
        <v>0.31623579267479679</v>
      </c>
      <c r="M34" s="65" t="s">
        <v>25</v>
      </c>
      <c r="N34" s="33"/>
      <c r="O34" s="33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</row>
    <row r="35" spans="1:61">
      <c r="A35" s="12" t="s">
        <v>72</v>
      </c>
      <c r="B35" s="94">
        <f>B33-B34</f>
        <v>24</v>
      </c>
      <c r="C35" s="94">
        <f>C33-C34</f>
        <v>41</v>
      </c>
      <c r="D35" s="65" t="s">
        <v>27</v>
      </c>
      <c r="E35" s="12" t="s">
        <v>145</v>
      </c>
      <c r="F35" s="6">
        <f>((0.167*B21)+(B9)+(0.83*B23))/B10</f>
        <v>0.27196600566572238</v>
      </c>
      <c r="G35" s="30"/>
      <c r="H35" s="64"/>
      <c r="I35" s="12" t="s">
        <v>221</v>
      </c>
      <c r="J35" s="80">
        <f>G53</f>
        <v>0.35260115606936415</v>
      </c>
      <c r="K35" s="4">
        <f>RANK(J35,'Universal Aggregate Worksheet'!AR7:AR67,1)</f>
        <v>50</v>
      </c>
      <c r="L35" s="10">
        <f>AVERAGE('Universal Aggregate Worksheet'!AR7:AR67)</f>
        <v>0.3146315296399585</v>
      </c>
      <c r="M35" s="65" t="s">
        <v>26</v>
      </c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</row>
    <row r="36" spans="1:61">
      <c r="A36" s="91" t="s">
        <v>75</v>
      </c>
      <c r="B36" s="6">
        <f>B34/(B34+B35)</f>
        <v>0.88</v>
      </c>
      <c r="C36" s="6">
        <f>C34/(C34+C35)</f>
        <v>0.81105990783410142</v>
      </c>
      <c r="D36" s="65" t="s">
        <v>28</v>
      </c>
      <c r="E36" s="12" t="s">
        <v>146</v>
      </c>
      <c r="F36" s="6">
        <f>((0.167*C21)+(C9)+(0.83*C23))/C10</f>
        <v>0.29749999999999999</v>
      </c>
      <c r="G36" s="7"/>
      <c r="H36" s="64"/>
      <c r="I36" s="12" t="s">
        <v>352</v>
      </c>
      <c r="J36" s="80">
        <f>F54</f>
        <v>0.23901098901098902</v>
      </c>
      <c r="K36" s="4">
        <f>RANK(J36,'Universal Aggregate Worksheet'!N7:N67,1)</f>
        <v>37</v>
      </c>
      <c r="L36" s="4">
        <f>AVERAGE('Universal Aggregate Worksheet'!N7:N67)</f>
        <v>0.22259969622359907</v>
      </c>
      <c r="M36" s="65" t="s">
        <v>27</v>
      </c>
      <c r="N36" s="33"/>
      <c r="O36" s="33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</row>
    <row r="37" spans="1:61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0.444462962962963</v>
      </c>
      <c r="G37" s="30"/>
      <c r="H37" s="64"/>
      <c r="I37" s="12" t="s">
        <v>353</v>
      </c>
      <c r="J37" s="80">
        <f>F55</f>
        <v>0.41329479768786126</v>
      </c>
      <c r="K37" s="4">
        <f>RANK(J37,'Universal Aggregate Worksheet'!M7:M67,1)</f>
        <v>9</v>
      </c>
      <c r="L37" s="4">
        <f>AVERAGE('Universal Aggregate Worksheet'!M7:M67)</f>
        <v>0.47854779615799564</v>
      </c>
      <c r="M37" s="65" t="s">
        <v>28</v>
      </c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</row>
    <row r="38" spans="1:61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0.52482051282051279</v>
      </c>
      <c r="G38" s="30"/>
      <c r="H38" s="64"/>
      <c r="I38" s="12" t="s">
        <v>200</v>
      </c>
      <c r="J38" s="10">
        <f>B71</f>
        <v>31.340967734880685</v>
      </c>
      <c r="K38" s="4">
        <f>RANK(J38,'Universal Aggregate Worksheet'!AS7:AS67,0)</f>
        <v>7</v>
      </c>
      <c r="L38" s="10">
        <f>AVERAGE('Universal Aggregate Worksheet'!AS7:AS67)</f>
        <v>29.469364532173056</v>
      </c>
      <c r="M38" s="65" t="s">
        <v>29</v>
      </c>
      <c r="N38" s="33"/>
      <c r="O38" s="33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</row>
    <row r="39" spans="1:61">
      <c r="A39" s="12" t="s">
        <v>344</v>
      </c>
      <c r="B39" s="12">
        <v>44</v>
      </c>
      <c r="C39" s="12">
        <v>52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27.644491202480605</v>
      </c>
      <c r="K39" s="4">
        <f>RANK(J39,'Universal Aggregate Worksheet'!AT7:AT67,1)</f>
        <v>5</v>
      </c>
      <c r="L39" s="10">
        <f>AVERAGE('Universal Aggregate Worksheet'!AT7:AT67)</f>
        <v>29.359486606679649</v>
      </c>
      <c r="M39" s="65" t="s">
        <v>30</v>
      </c>
      <c r="N39" s="11"/>
      <c r="O39" s="11"/>
      <c r="P39" s="14"/>
      <c r="Q39" s="11"/>
      <c r="R39" s="11"/>
      <c r="S39" s="14"/>
      <c r="T39" s="11"/>
      <c r="U39" s="11"/>
      <c r="V39" s="14"/>
      <c r="W39" s="11"/>
      <c r="X39" s="11"/>
      <c r="Y39" s="14"/>
      <c r="Z39" s="11"/>
      <c r="AA39" s="11"/>
      <c r="AB39" s="14"/>
      <c r="AC39" s="11"/>
      <c r="AD39" s="11"/>
      <c r="AE39" s="14"/>
      <c r="AF39" s="11"/>
      <c r="AG39" s="11"/>
      <c r="AH39" s="14"/>
      <c r="AI39" s="11"/>
      <c r="AJ39" s="11"/>
      <c r="AK39" s="14"/>
      <c r="AL39" s="11"/>
      <c r="AM39" s="11"/>
      <c r="AN39" s="14"/>
      <c r="AO39" s="11"/>
      <c r="AP39" s="11"/>
      <c r="AQ39" s="14"/>
      <c r="AR39" s="11"/>
      <c r="AS39" s="11"/>
      <c r="AT39" s="14"/>
      <c r="AU39" s="11"/>
      <c r="AV39" s="11"/>
      <c r="AW39" s="14"/>
      <c r="AX39" s="11"/>
      <c r="AY39" s="11"/>
      <c r="AZ39" s="14"/>
      <c r="BA39" s="11"/>
      <c r="BB39" s="11"/>
      <c r="BC39" s="14"/>
      <c r="BD39" s="11"/>
      <c r="BE39" s="11"/>
      <c r="BF39" s="11"/>
      <c r="BG39" s="14"/>
      <c r="BH39" s="11"/>
      <c r="BI39" s="11"/>
    </row>
    <row r="40" spans="1:61">
      <c r="A40" s="91" t="s">
        <v>345</v>
      </c>
      <c r="B40" s="4">
        <v>37.5</v>
      </c>
      <c r="C40" s="4">
        <v>41.5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3.6964765324000801</v>
      </c>
      <c r="K40" s="4">
        <f>RANK(J40,'Universal Aggregate Worksheet'!AU7:AU67,0)</f>
        <v>4</v>
      </c>
      <c r="L40" s="10">
        <f>AVERAGE('Universal Aggregate Worksheet'!AU7:AU67)</f>
        <v>0.10987792549340125</v>
      </c>
      <c r="M40" s="65" t="s">
        <v>31</v>
      </c>
      <c r="N40" s="11"/>
      <c r="O40" s="11"/>
      <c r="P40" s="14"/>
      <c r="Q40" s="11"/>
      <c r="R40" s="11"/>
      <c r="S40" s="14"/>
      <c r="T40" s="11"/>
      <c r="U40" s="11"/>
      <c r="V40" s="14"/>
      <c r="W40" s="11"/>
      <c r="X40" s="11"/>
      <c r="Y40" s="14"/>
      <c r="Z40" s="11"/>
      <c r="AA40" s="11"/>
      <c r="AB40" s="14"/>
      <c r="AC40" s="11"/>
      <c r="AD40" s="11"/>
      <c r="AE40" s="14"/>
      <c r="AF40" s="11"/>
      <c r="AG40" s="11"/>
      <c r="AH40" s="14"/>
      <c r="AI40" s="11"/>
      <c r="AJ40" s="11"/>
      <c r="AK40" s="14"/>
      <c r="AL40" s="11"/>
      <c r="AM40" s="11"/>
      <c r="AN40" s="14"/>
      <c r="AO40" s="11"/>
      <c r="AP40" s="11"/>
      <c r="AQ40" s="14"/>
      <c r="AR40" s="11"/>
      <c r="AS40" s="11"/>
      <c r="AT40" s="14"/>
      <c r="AU40" s="11"/>
      <c r="AV40" s="11"/>
      <c r="AW40" s="14"/>
      <c r="AX40" s="11"/>
      <c r="AY40" s="11"/>
      <c r="AZ40" s="14"/>
      <c r="BA40" s="11"/>
      <c r="BB40" s="11"/>
      <c r="BC40" s="14"/>
      <c r="BD40" s="11"/>
      <c r="BE40" s="11"/>
      <c r="BF40" s="11"/>
      <c r="BG40" s="14"/>
      <c r="BH40" s="11"/>
      <c r="BI40" s="11"/>
    </row>
    <row r="41" spans="1:61">
      <c r="A41" s="7"/>
      <c r="B41" s="7"/>
      <c r="C41" s="7"/>
      <c r="D41" s="65" t="s">
        <v>188</v>
      </c>
      <c r="E41" s="12" t="s">
        <v>94</v>
      </c>
      <c r="F41" s="13">
        <f>B20/B10</f>
        <v>0.12464589235127478</v>
      </c>
      <c r="G41" s="13">
        <f>C20/C10</f>
        <v>0.12790697674418605</v>
      </c>
      <c r="H41" s="64"/>
      <c r="M41" s="65" t="s">
        <v>32</v>
      </c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</row>
    <row r="42" spans="1:61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0.12790697674418605</v>
      </c>
      <c r="G42" s="10">
        <f>B20/B10</f>
        <v>0.12464589235127478</v>
      </c>
      <c r="H42" s="64"/>
      <c r="M42" s="65" t="s">
        <v>188</v>
      </c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</row>
    <row r="43" spans="1:61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-3.2610843929112704E-3</v>
      </c>
      <c r="G43" s="10">
        <f>G41-G42</f>
        <v>3.2610843929112704E-3</v>
      </c>
      <c r="H43" s="64"/>
      <c r="M43" s="65" t="s">
        <v>190</v>
      </c>
      <c r="N43" s="11"/>
      <c r="O43" s="11"/>
      <c r="P43" s="15"/>
      <c r="Q43" s="15"/>
      <c r="R43" s="11"/>
      <c r="S43" s="15"/>
      <c r="T43" s="15"/>
      <c r="U43" s="11"/>
      <c r="V43" s="15"/>
      <c r="W43" s="15"/>
      <c r="X43" s="11"/>
      <c r="Y43" s="15"/>
      <c r="Z43" s="15"/>
      <c r="AA43" s="11"/>
      <c r="AB43" s="15"/>
      <c r="AC43" s="15"/>
      <c r="AD43" s="11"/>
      <c r="AE43" s="15"/>
      <c r="AF43" s="15"/>
      <c r="AG43" s="11"/>
      <c r="AH43" s="15"/>
      <c r="AI43" s="15"/>
      <c r="AJ43" s="11"/>
      <c r="AK43" s="15"/>
      <c r="AL43" s="15"/>
      <c r="AM43" s="11"/>
      <c r="AN43" s="15"/>
      <c r="AO43" s="15"/>
      <c r="AP43" s="11"/>
      <c r="AQ43" s="15"/>
      <c r="AR43" s="15"/>
      <c r="AS43" s="11"/>
      <c r="AT43" s="15"/>
      <c r="AU43" s="15"/>
      <c r="AV43" s="11"/>
      <c r="AW43" s="15"/>
      <c r="AX43" s="15"/>
      <c r="AY43" s="11"/>
      <c r="AZ43" s="15"/>
      <c r="BA43" s="15"/>
      <c r="BB43" s="11"/>
      <c r="BC43" s="15"/>
      <c r="BD43" s="15"/>
      <c r="BE43" s="11"/>
      <c r="BF43" s="11"/>
      <c r="BG43" s="15"/>
      <c r="BH43" s="15"/>
      <c r="BI43" s="11"/>
    </row>
    <row r="44" spans="1:61">
      <c r="A44" s="4" t="s">
        <v>348</v>
      </c>
      <c r="B44" s="4">
        <v>600</v>
      </c>
      <c r="C44" s="4">
        <v>600</v>
      </c>
      <c r="D44" s="65" t="s">
        <v>34</v>
      </c>
      <c r="E44" s="12" t="s">
        <v>209</v>
      </c>
      <c r="F44" s="79">
        <f>B20/F9</f>
        <v>0.12716763005780346</v>
      </c>
      <c r="G44" s="79">
        <f>C20/F10</f>
        <v>0.12087912087912088</v>
      </c>
      <c r="H44" s="64"/>
      <c r="M44" s="65" t="s">
        <v>34</v>
      </c>
      <c r="N44" s="33"/>
      <c r="O44" s="33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</row>
    <row r="45" spans="1:61" ht="15.75" thickBot="1">
      <c r="D45" s="65" t="s">
        <v>35</v>
      </c>
      <c r="E45" s="4" t="s">
        <v>210</v>
      </c>
      <c r="F45" s="79">
        <f>B21/B9</f>
        <v>0.1276595744680851</v>
      </c>
      <c r="G45" s="79">
        <f>C21/C9</f>
        <v>0.20202020202020202</v>
      </c>
      <c r="H45" s="64"/>
      <c r="M45" s="65" t="s">
        <v>35</v>
      </c>
      <c r="N45" s="11"/>
      <c r="O45" s="11"/>
      <c r="P45" s="16"/>
      <c r="Q45" s="16"/>
      <c r="R45" s="11"/>
      <c r="S45" s="16"/>
      <c r="T45" s="16"/>
      <c r="U45" s="11"/>
      <c r="V45" s="16"/>
      <c r="W45" s="16"/>
      <c r="X45" s="11"/>
      <c r="Y45" s="16"/>
      <c r="Z45" s="16"/>
      <c r="AA45" s="11"/>
      <c r="AB45" s="16"/>
      <c r="AC45" s="16"/>
      <c r="AD45" s="11"/>
      <c r="AE45" s="16"/>
      <c r="AF45" s="16"/>
      <c r="AG45" s="11"/>
      <c r="AH45" s="16"/>
      <c r="AI45" s="16"/>
      <c r="AJ45" s="11"/>
      <c r="AK45" s="16"/>
      <c r="AL45" s="16"/>
      <c r="AM45" s="11"/>
      <c r="AN45" s="16"/>
      <c r="AO45" s="16"/>
      <c r="AP45" s="11"/>
      <c r="AQ45" s="16"/>
      <c r="AR45" s="16"/>
      <c r="AS45" s="11"/>
      <c r="AT45" s="16"/>
      <c r="AU45" s="16"/>
      <c r="AV45" s="11"/>
      <c r="AW45" s="16"/>
      <c r="AX45" s="16"/>
      <c r="AY45" s="11"/>
      <c r="AZ45" s="16"/>
      <c r="BA45" s="16"/>
      <c r="BB45" s="11"/>
      <c r="BC45" s="16"/>
      <c r="BD45" s="16"/>
      <c r="BE45" s="11"/>
      <c r="BF45" s="11"/>
      <c r="BG45" s="16"/>
      <c r="BH45" s="16"/>
      <c r="BI45" s="11"/>
    </row>
    <row r="46" spans="1:61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11"/>
      <c r="O46" s="11"/>
      <c r="P46" s="16"/>
      <c r="Q46" s="16"/>
      <c r="R46" s="11"/>
      <c r="S46" s="16"/>
      <c r="T46" s="16"/>
      <c r="U46" s="11"/>
      <c r="V46" s="16"/>
      <c r="W46" s="16"/>
      <c r="X46" s="11"/>
      <c r="Y46" s="16"/>
      <c r="Z46" s="16"/>
      <c r="AA46" s="11"/>
      <c r="AB46" s="16"/>
      <c r="AC46" s="16"/>
      <c r="AD46" s="11"/>
      <c r="AE46" s="16"/>
      <c r="AF46" s="16"/>
      <c r="AG46" s="11"/>
      <c r="AH46" s="16"/>
      <c r="AI46" s="16"/>
      <c r="AJ46" s="11"/>
      <c r="AK46" s="16"/>
      <c r="AL46" s="16"/>
      <c r="AM46" s="11"/>
      <c r="AN46" s="16"/>
      <c r="AO46" s="16"/>
      <c r="AP46" s="11"/>
      <c r="AQ46" s="16"/>
      <c r="AR46" s="16"/>
      <c r="AS46" s="11"/>
      <c r="AT46" s="16"/>
      <c r="AU46" s="16"/>
      <c r="AV46" s="11"/>
      <c r="AW46" s="16"/>
      <c r="AX46" s="16"/>
      <c r="AY46" s="11"/>
      <c r="AZ46" s="16"/>
      <c r="BA46" s="16"/>
      <c r="BB46" s="11"/>
      <c r="BC46" s="16"/>
      <c r="BD46" s="16"/>
      <c r="BE46" s="11"/>
      <c r="BF46" s="11"/>
      <c r="BG46" s="16"/>
      <c r="BH46" s="16"/>
      <c r="BI46" s="11"/>
    </row>
    <row r="47" spans="1:61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11"/>
      <c r="O47" s="11"/>
      <c r="P47" s="16"/>
      <c r="Q47" s="16"/>
      <c r="R47" s="11"/>
      <c r="S47" s="16"/>
      <c r="T47" s="16"/>
      <c r="U47" s="11"/>
      <c r="V47" s="16"/>
      <c r="W47" s="16"/>
      <c r="X47" s="11"/>
      <c r="Y47" s="16"/>
      <c r="Z47" s="16"/>
      <c r="AA47" s="11"/>
      <c r="AB47" s="16"/>
      <c r="AC47" s="16"/>
      <c r="AD47" s="11"/>
      <c r="AE47" s="16"/>
      <c r="AF47" s="16"/>
      <c r="AG47" s="11"/>
      <c r="AH47" s="16"/>
      <c r="AI47" s="16"/>
      <c r="AJ47" s="11"/>
      <c r="AK47" s="41"/>
      <c r="AL47" s="41"/>
      <c r="AM47" s="11"/>
      <c r="AN47" s="16"/>
      <c r="AO47" s="16"/>
      <c r="AP47" s="11"/>
      <c r="AQ47" s="16"/>
      <c r="AR47" s="16"/>
      <c r="AS47" s="11"/>
      <c r="AT47" s="16"/>
      <c r="AU47" s="16"/>
      <c r="AV47" s="11"/>
      <c r="AW47" s="16"/>
      <c r="AX47" s="16"/>
      <c r="AY47" s="11"/>
      <c r="AZ47" s="16"/>
      <c r="BA47" s="16"/>
      <c r="BB47" s="11"/>
      <c r="BC47" s="16"/>
      <c r="BD47" s="16"/>
      <c r="BE47" s="11"/>
      <c r="BF47" s="11"/>
      <c r="BG47" s="16"/>
      <c r="BH47" s="16"/>
      <c r="BI47" s="11"/>
    </row>
    <row r="48" spans="1:61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0.15028901734104047</v>
      </c>
      <c r="G48" s="32"/>
      <c r="H48" s="64"/>
      <c r="M48" s="65" t="s">
        <v>39</v>
      </c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</row>
    <row r="49" spans="1:61">
      <c r="A49" s="4" t="s">
        <v>1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26.747720364741639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34.871794871794869</v>
      </c>
      <c r="D49" s="65" t="s">
        <v>38</v>
      </c>
      <c r="E49" s="4" t="s">
        <v>152</v>
      </c>
      <c r="F49" s="10">
        <f>C15/F10</f>
        <v>0.12912087912087913</v>
      </c>
      <c r="G49" s="29"/>
      <c r="H49" s="64"/>
      <c r="M49" s="65" t="s">
        <v>38</v>
      </c>
      <c r="N49" s="33"/>
      <c r="O49" s="33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</row>
    <row r="50" spans="1:61">
      <c r="A50" s="4" t="s">
        <v>2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29.562982005141386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26.493506493506491</v>
      </c>
      <c r="D50" s="65" t="s">
        <v>41</v>
      </c>
      <c r="E50" s="7"/>
      <c r="F50" s="7"/>
      <c r="G50" s="7"/>
      <c r="H50" s="64"/>
      <c r="M50" s="65" t="s">
        <v>40</v>
      </c>
      <c r="N50" s="11"/>
      <c r="O50" s="11"/>
      <c r="P50" s="14"/>
      <c r="Q50" s="14"/>
      <c r="R50" s="11"/>
      <c r="S50" s="14"/>
      <c r="T50" s="14"/>
      <c r="U50" s="11"/>
      <c r="V50" s="14"/>
      <c r="W50" s="14"/>
      <c r="X50" s="11"/>
      <c r="Y50" s="14"/>
      <c r="Z50" s="14"/>
      <c r="AA50" s="11"/>
      <c r="AB50" s="14"/>
      <c r="AC50" s="14"/>
      <c r="AD50" s="11"/>
      <c r="AE50" s="14"/>
      <c r="AF50" s="14"/>
      <c r="AG50" s="11"/>
      <c r="AH50" s="14"/>
      <c r="AI50" s="14"/>
      <c r="AJ50" s="11"/>
      <c r="AK50" s="14"/>
      <c r="AL50" s="14"/>
      <c r="AM50" s="11"/>
      <c r="AN50" s="14"/>
      <c r="AO50" s="14"/>
      <c r="AP50" s="11"/>
      <c r="AQ50" s="14"/>
      <c r="AR50" s="14"/>
      <c r="AS50" s="11"/>
      <c r="AT50" s="14"/>
      <c r="AU50" s="14"/>
      <c r="AV50" s="11"/>
      <c r="AW50" s="14"/>
      <c r="AX50" s="14"/>
      <c r="AY50" s="11"/>
      <c r="AZ50" s="14"/>
      <c r="BA50" s="14"/>
      <c r="BB50" s="11"/>
      <c r="BC50" s="14"/>
      <c r="BD50" s="14"/>
      <c r="BE50" s="11"/>
      <c r="BF50" s="11"/>
      <c r="BG50" s="14"/>
      <c r="BH50" s="14"/>
      <c r="BI50" s="11"/>
    </row>
    <row r="51" spans="1:61">
      <c r="A51" s="4" t="s">
        <v>56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37.597911227154043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26.969696969696972</v>
      </c>
      <c r="D51" s="65" t="s">
        <v>42</v>
      </c>
      <c r="E51" s="24" t="s">
        <v>84</v>
      </c>
      <c r="F51" s="7"/>
      <c r="G51" s="7"/>
      <c r="H51" s="64"/>
      <c r="M51" s="65" t="s">
        <v>41</v>
      </c>
      <c r="N51" s="11"/>
      <c r="O51" s="11"/>
      <c r="P51" s="14"/>
      <c r="Q51" s="14"/>
      <c r="R51" s="11"/>
      <c r="S51" s="14"/>
      <c r="T51" s="14"/>
      <c r="U51" s="11"/>
      <c r="V51" s="14"/>
      <c r="W51" s="14"/>
      <c r="X51" s="11"/>
      <c r="Y51" s="14"/>
      <c r="Z51" s="14"/>
      <c r="AA51" s="11"/>
      <c r="AB51" s="14"/>
      <c r="AC51" s="14"/>
      <c r="AD51" s="11"/>
      <c r="AE51" s="14"/>
      <c r="AF51" s="14"/>
      <c r="AG51" s="11"/>
      <c r="AH51" s="14"/>
      <c r="AI51" s="14"/>
      <c r="AJ51" s="11"/>
      <c r="AK51" s="14"/>
      <c r="AL51" s="14"/>
      <c r="AM51" s="11"/>
      <c r="AN51" s="14"/>
      <c r="AO51" s="14"/>
      <c r="AP51" s="11"/>
      <c r="AQ51" s="14"/>
      <c r="AR51" s="14"/>
      <c r="AS51" s="11"/>
      <c r="AT51" s="14"/>
      <c r="AU51" s="14"/>
      <c r="AV51" s="11"/>
      <c r="AW51" s="14"/>
      <c r="AX51" s="14"/>
      <c r="AY51" s="11"/>
      <c r="AZ51" s="14"/>
      <c r="BA51" s="14"/>
      <c r="BB51" s="11"/>
      <c r="BC51" s="14"/>
      <c r="BD51" s="14"/>
      <c r="BE51" s="11"/>
      <c r="BF51" s="11"/>
      <c r="BG51" s="14"/>
      <c r="BH51" s="14"/>
      <c r="BI51" s="11"/>
    </row>
    <row r="52" spans="1:61">
      <c r="A52" s="4" t="s">
        <v>192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29.464285714285715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30.630630630630627</v>
      </c>
      <c r="D52" s="65" t="s">
        <v>43</v>
      </c>
      <c r="E52" s="4" t="s">
        <v>85</v>
      </c>
      <c r="F52" s="10">
        <f>B39/F11</f>
        <v>6.1971830985915494E-2</v>
      </c>
      <c r="G52" s="10">
        <f>C39/F11</f>
        <v>7.3239436619718309E-2</v>
      </c>
      <c r="H52" s="64"/>
      <c r="M52" s="65" t="s">
        <v>42</v>
      </c>
      <c r="N52" s="11"/>
      <c r="O52" s="11"/>
      <c r="P52" s="14"/>
      <c r="Q52" s="14"/>
      <c r="R52" s="11"/>
      <c r="S52" s="14"/>
      <c r="T52" s="14"/>
      <c r="U52" s="11"/>
      <c r="V52" s="14"/>
      <c r="W52" s="14"/>
      <c r="X52" s="11"/>
      <c r="Y52" s="14"/>
      <c r="Z52" s="14"/>
      <c r="AA52" s="11"/>
      <c r="AB52" s="14"/>
      <c r="AC52" s="14"/>
      <c r="AD52" s="11"/>
      <c r="AE52" s="14"/>
      <c r="AF52" s="14"/>
      <c r="AG52" s="11"/>
      <c r="AH52" s="14"/>
      <c r="AI52" s="14"/>
      <c r="AJ52" s="11"/>
      <c r="AK52" s="14"/>
      <c r="AL52" s="14"/>
      <c r="AM52" s="11"/>
      <c r="AN52" s="14"/>
      <c r="AO52" s="14"/>
      <c r="AP52" s="11"/>
      <c r="AQ52" s="14"/>
      <c r="AR52" s="14"/>
      <c r="AS52" s="11"/>
      <c r="AT52" s="14"/>
      <c r="AU52" s="14"/>
      <c r="AV52" s="11"/>
      <c r="AW52" s="14"/>
      <c r="AX52" s="14"/>
      <c r="AY52" s="11"/>
      <c r="AZ52" s="14"/>
      <c r="BA52" s="14"/>
      <c r="BB52" s="11"/>
      <c r="BC52" s="14"/>
      <c r="BD52" s="14"/>
      <c r="BE52" s="11"/>
      <c r="BF52" s="11"/>
      <c r="BG52" s="14"/>
      <c r="BH52" s="14"/>
      <c r="BI52" s="11"/>
    </row>
    <row r="53" spans="1:61">
      <c r="A53" s="4" t="s">
        <v>25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30.640668523676879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20.820189274447952</v>
      </c>
      <c r="D53" s="65" t="s">
        <v>44</v>
      </c>
      <c r="E53" s="12" t="s">
        <v>211</v>
      </c>
      <c r="F53" s="79">
        <f>(C12-C9)/F10</f>
        <v>0.26373626373626374</v>
      </c>
      <c r="G53" s="79">
        <f>(B12-B9)/F9</f>
        <v>0.35260115606936415</v>
      </c>
      <c r="H53" s="64"/>
      <c r="M53" s="65" t="s">
        <v>43</v>
      </c>
      <c r="N53" s="11"/>
      <c r="O53" s="11"/>
      <c r="P53" s="14"/>
      <c r="Q53" s="11"/>
      <c r="R53" s="11"/>
      <c r="S53" s="14"/>
      <c r="T53" s="11"/>
      <c r="U53" s="11"/>
      <c r="V53" s="14"/>
      <c r="W53" s="11"/>
      <c r="X53" s="11"/>
      <c r="Y53" s="14"/>
      <c r="Z53" s="11"/>
      <c r="AA53" s="11"/>
      <c r="AB53" s="14"/>
      <c r="AC53" s="11"/>
      <c r="AD53" s="11"/>
      <c r="AE53" s="14"/>
      <c r="AF53" s="11"/>
      <c r="AG53" s="11"/>
      <c r="AH53" s="14"/>
      <c r="AI53" s="11"/>
      <c r="AJ53" s="11"/>
      <c r="AK53" s="14"/>
      <c r="AL53" s="11"/>
      <c r="AM53" s="11"/>
      <c r="AN53" s="14"/>
      <c r="AO53" s="11"/>
      <c r="AP53" s="11"/>
      <c r="AQ53" s="14"/>
      <c r="AR53" s="11"/>
      <c r="AS53" s="11"/>
      <c r="AT53" s="14"/>
      <c r="AU53" s="11"/>
      <c r="AV53" s="11"/>
      <c r="AW53" s="14"/>
      <c r="AX53" s="11"/>
      <c r="AY53" s="11"/>
      <c r="AZ53" s="14"/>
      <c r="BA53" s="11"/>
      <c r="BB53" s="11"/>
      <c r="BC53" s="14"/>
      <c r="BD53" s="11"/>
      <c r="BE53" s="11"/>
      <c r="BF53" s="11"/>
      <c r="BG53" s="14"/>
      <c r="BH53" s="11"/>
      <c r="BI53" s="11"/>
    </row>
    <row r="54" spans="1:61">
      <c r="A54" s="4" t="s">
        <v>42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23.48993288590604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29.936305732484076</v>
      </c>
      <c r="D54" s="65" t="s">
        <v>45</v>
      </c>
      <c r="E54" s="12" t="s">
        <v>350</v>
      </c>
      <c r="F54" s="79">
        <f>B29/F10</f>
        <v>0.23901098901098902</v>
      </c>
      <c r="G54" s="79">
        <f>C29/F9</f>
        <v>0.19364161849710981</v>
      </c>
      <c r="H54" s="64"/>
      <c r="M54" s="65" t="s">
        <v>44</v>
      </c>
      <c r="N54" s="11"/>
      <c r="O54" s="11"/>
      <c r="P54" s="14"/>
      <c r="Q54" s="11"/>
      <c r="R54" s="11"/>
      <c r="S54" s="14"/>
      <c r="T54" s="11"/>
      <c r="U54" s="11"/>
      <c r="V54" s="14"/>
      <c r="W54" s="11"/>
      <c r="X54" s="11"/>
      <c r="Y54" s="14"/>
      <c r="Z54" s="11"/>
      <c r="AA54" s="11"/>
      <c r="AB54" s="14"/>
      <c r="AC54" s="11"/>
      <c r="AD54" s="11"/>
      <c r="AE54" s="14"/>
      <c r="AF54" s="11"/>
      <c r="AG54" s="11"/>
      <c r="AH54" s="14"/>
      <c r="AI54" s="11"/>
      <c r="AJ54" s="11"/>
      <c r="AK54" s="14"/>
      <c r="AL54" s="11"/>
      <c r="AM54" s="11"/>
      <c r="AN54" s="14"/>
      <c r="AO54" s="11"/>
      <c r="AP54" s="11"/>
      <c r="AQ54" s="14"/>
      <c r="AR54" s="11"/>
      <c r="AS54" s="11"/>
      <c r="AT54" s="14"/>
      <c r="AU54" s="11"/>
      <c r="AV54" s="11"/>
      <c r="AW54" s="14"/>
      <c r="AX54" s="11"/>
      <c r="AY54" s="11"/>
      <c r="AZ54" s="14"/>
      <c r="BA54" s="11"/>
      <c r="BB54" s="11"/>
      <c r="BC54" s="14"/>
      <c r="BD54" s="11"/>
      <c r="BE54" s="11"/>
      <c r="BF54" s="11"/>
      <c r="BG54" s="14"/>
      <c r="BH54" s="11"/>
      <c r="BI54" s="11"/>
    </row>
    <row r="55" spans="1:61">
      <c r="A55" s="4" t="s">
        <v>55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32.446808510638299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31.818181818181817</v>
      </c>
      <c r="D55" s="65" t="s">
        <v>46</v>
      </c>
      <c r="E55" s="12" t="s">
        <v>351</v>
      </c>
      <c r="F55" s="79">
        <f>B28/F9</f>
        <v>0.41329479768786126</v>
      </c>
      <c r="G55" s="79">
        <f>C28/F10</f>
        <v>0.47802197802197804</v>
      </c>
      <c r="H55" s="64"/>
      <c r="M55" s="65" t="s">
        <v>45</v>
      </c>
      <c r="N55" s="11"/>
      <c r="O55" s="11"/>
      <c r="P55" s="14"/>
      <c r="Q55" s="11"/>
      <c r="R55" s="11"/>
      <c r="S55" s="14"/>
      <c r="T55" s="11"/>
      <c r="U55" s="11"/>
      <c r="V55" s="14"/>
      <c r="W55" s="11"/>
      <c r="X55" s="11"/>
      <c r="Y55" s="14"/>
      <c r="Z55" s="11"/>
      <c r="AA55" s="11"/>
      <c r="AB55" s="14"/>
      <c r="AC55" s="11"/>
      <c r="AD55" s="11"/>
      <c r="AE55" s="14"/>
      <c r="AF55" s="11"/>
      <c r="AG55" s="11"/>
      <c r="AH55" s="14"/>
      <c r="AI55" s="11"/>
      <c r="AJ55" s="11"/>
      <c r="AK55" s="14"/>
      <c r="AL55" s="11"/>
      <c r="AM55" s="11"/>
      <c r="AN55" s="14"/>
      <c r="AO55" s="11"/>
      <c r="AP55" s="11"/>
      <c r="AQ55" s="14"/>
      <c r="AR55" s="11"/>
      <c r="AS55" s="11"/>
      <c r="AT55" s="14"/>
      <c r="AU55" s="11"/>
      <c r="AV55" s="11"/>
      <c r="AW55" s="14"/>
      <c r="AX55" s="11"/>
      <c r="AY55" s="11"/>
      <c r="AZ55" s="14"/>
      <c r="BA55" s="11"/>
      <c r="BB55" s="11"/>
      <c r="BC55" s="14"/>
      <c r="BD55" s="11"/>
      <c r="BE55" s="11"/>
      <c r="BF55" s="11"/>
      <c r="BG55" s="14"/>
      <c r="BH55" s="11"/>
      <c r="BI55" s="11"/>
    </row>
    <row r="56" spans="1:61">
      <c r="A56" s="4" t="s">
        <v>16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34.31818181818182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28.50356294536817</v>
      </c>
      <c r="D56" s="65" t="s">
        <v>48</v>
      </c>
      <c r="E56" s="7"/>
      <c r="F56" s="7"/>
      <c r="G56" s="7"/>
      <c r="H56" s="64"/>
      <c r="M56" s="65" t="s">
        <v>46</v>
      </c>
      <c r="N56" s="11"/>
      <c r="O56" s="11"/>
      <c r="P56" s="14"/>
      <c r="Q56" s="11"/>
      <c r="R56" s="11"/>
      <c r="S56" s="14"/>
      <c r="T56" s="11"/>
      <c r="U56" s="11"/>
      <c r="V56" s="14"/>
      <c r="W56" s="11"/>
      <c r="X56" s="11"/>
      <c r="Y56" s="14"/>
      <c r="Z56" s="11"/>
      <c r="AA56" s="11"/>
      <c r="AB56" s="14"/>
      <c r="AC56" s="11"/>
      <c r="AD56" s="11"/>
      <c r="AE56" s="14"/>
      <c r="AF56" s="11"/>
      <c r="AG56" s="11"/>
      <c r="AH56" s="14"/>
      <c r="AI56" s="11"/>
      <c r="AJ56" s="11"/>
      <c r="AK56" s="14"/>
      <c r="AL56" s="11"/>
      <c r="AM56" s="11"/>
      <c r="AN56" s="14"/>
      <c r="AO56" s="11"/>
      <c r="AP56" s="11"/>
      <c r="AQ56" s="14"/>
      <c r="AR56" s="11"/>
      <c r="AS56" s="11"/>
      <c r="AT56" s="14"/>
      <c r="AU56" s="11"/>
      <c r="AV56" s="11"/>
      <c r="AW56" s="14"/>
      <c r="AX56" s="11"/>
      <c r="AY56" s="11"/>
      <c r="AZ56" s="14"/>
      <c r="BA56" s="11"/>
      <c r="BB56" s="11"/>
      <c r="BC56" s="14"/>
      <c r="BD56" s="11"/>
      <c r="BE56" s="11"/>
      <c r="BF56" s="11"/>
      <c r="BG56" s="14"/>
      <c r="BH56" s="11"/>
      <c r="BI56" s="11"/>
    </row>
    <row r="57" spans="1:61">
      <c r="A57" s="4" t="s">
        <v>41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31.714285714285712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20.414201183431953</v>
      </c>
      <c r="D57" s="65" t="s">
        <v>192</v>
      </c>
      <c r="E57" s="25" t="s">
        <v>99</v>
      </c>
      <c r="F57" s="7"/>
      <c r="G57" s="7"/>
      <c r="H57" s="64"/>
      <c r="M57" s="65" t="s">
        <v>48</v>
      </c>
      <c r="N57" s="11"/>
      <c r="O57" s="11"/>
      <c r="P57" s="14"/>
      <c r="Q57" s="11"/>
      <c r="R57" s="11"/>
      <c r="S57" s="14"/>
      <c r="T57" s="11"/>
      <c r="U57" s="11"/>
      <c r="V57" s="14"/>
      <c r="W57" s="11"/>
      <c r="X57" s="11"/>
      <c r="Y57" s="14"/>
      <c r="Z57" s="11"/>
      <c r="AA57" s="11"/>
      <c r="AB57" s="14"/>
      <c r="AC57" s="11"/>
      <c r="AD57" s="11"/>
      <c r="AE57" s="14"/>
      <c r="AF57" s="11"/>
      <c r="AG57" s="11"/>
      <c r="AH57" s="14"/>
      <c r="AI57" s="11"/>
      <c r="AJ57" s="11"/>
      <c r="AK57" s="14"/>
      <c r="AL57" s="11"/>
      <c r="AM57" s="11"/>
      <c r="AN57" s="14"/>
      <c r="AO57" s="11"/>
      <c r="AP57" s="11"/>
      <c r="AQ57" s="14"/>
      <c r="AR57" s="11"/>
      <c r="AS57" s="11"/>
      <c r="AT57" s="14"/>
      <c r="AU57" s="11"/>
      <c r="AV57" s="11"/>
      <c r="AW57" s="14"/>
      <c r="AX57" s="11"/>
      <c r="AY57" s="11"/>
      <c r="AZ57" s="14"/>
      <c r="BA57" s="11"/>
      <c r="BB57" s="11"/>
      <c r="BC57" s="14"/>
      <c r="BD57" s="11"/>
      <c r="BE57" s="11"/>
      <c r="BF57" s="11"/>
      <c r="BG57" s="14"/>
      <c r="BH57" s="11"/>
      <c r="BI57" s="11"/>
    </row>
    <row r="58" spans="1:61">
      <c r="A58" s="4" t="s">
        <v>10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37.42690058479532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25.986842105263158</v>
      </c>
      <c r="D58" s="65" t="s">
        <v>191</v>
      </c>
      <c r="E58" s="12" t="s">
        <v>100</v>
      </c>
      <c r="F58" s="10">
        <f>B71</f>
        <v>31.340967734880685</v>
      </c>
      <c r="G58" s="7"/>
      <c r="H58" s="64"/>
      <c r="M58" s="65" t="s">
        <v>192</v>
      </c>
      <c r="N58" s="11"/>
      <c r="O58" s="11"/>
      <c r="P58" s="14"/>
      <c r="Q58" s="11"/>
      <c r="R58" s="11"/>
      <c r="S58" s="14"/>
      <c r="T58" s="11"/>
      <c r="U58" s="11"/>
      <c r="V58" s="14"/>
      <c r="W58" s="11"/>
      <c r="X58" s="11"/>
      <c r="Y58" s="14"/>
      <c r="Z58" s="11"/>
      <c r="AA58" s="11"/>
      <c r="AB58" s="14"/>
      <c r="AC58" s="11"/>
      <c r="AD58" s="11"/>
      <c r="AE58" s="14"/>
      <c r="AF58" s="11"/>
      <c r="AG58" s="11"/>
      <c r="AH58" s="14"/>
      <c r="AI58" s="11"/>
      <c r="AJ58" s="11"/>
      <c r="AK58" s="14"/>
      <c r="AL58" s="11"/>
      <c r="AM58" s="11"/>
      <c r="AN58" s="14"/>
      <c r="AO58" s="11"/>
      <c r="AP58" s="11"/>
      <c r="AQ58" s="14"/>
      <c r="AR58" s="11"/>
      <c r="AS58" s="11"/>
      <c r="AT58" s="14"/>
      <c r="AU58" s="11"/>
      <c r="AV58" s="11"/>
      <c r="AW58" s="14"/>
      <c r="AX58" s="11"/>
      <c r="AY58" s="11"/>
      <c r="AZ58" s="14"/>
      <c r="BA58" s="11"/>
      <c r="BB58" s="11"/>
      <c r="BC58" s="14"/>
      <c r="BD58" s="11"/>
      <c r="BE58" s="11"/>
      <c r="BF58" s="11"/>
      <c r="BG58" s="14"/>
      <c r="BH58" s="11"/>
      <c r="BI58" s="11"/>
    </row>
    <row r="59" spans="1:61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27.644491202480605</v>
      </c>
      <c r="G59" s="7"/>
      <c r="H59" s="64"/>
      <c r="M59" s="65" t="s">
        <v>191</v>
      </c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</row>
    <row r="60" spans="1:61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3.6964765324000801</v>
      </c>
      <c r="G60" s="7"/>
      <c r="H60" s="64"/>
      <c r="M60" s="65" t="s">
        <v>49</v>
      </c>
      <c r="N60" s="33"/>
      <c r="O60" s="33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</row>
    <row r="61" spans="1:61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  <c r="N61" s="11"/>
      <c r="O61" s="11"/>
      <c r="P61" s="14"/>
      <c r="Q61" s="14"/>
      <c r="R61" s="11"/>
      <c r="S61" s="14"/>
      <c r="T61" s="14"/>
      <c r="U61" s="11"/>
      <c r="V61" s="14"/>
      <c r="W61" s="14"/>
      <c r="X61" s="11"/>
      <c r="Y61" s="14"/>
      <c r="Z61" s="14"/>
      <c r="AA61" s="11"/>
      <c r="AB61" s="14"/>
      <c r="AC61" s="14"/>
      <c r="AD61" s="11"/>
      <c r="AE61" s="14"/>
      <c r="AF61" s="14"/>
      <c r="AG61" s="11"/>
      <c r="AH61" s="14"/>
      <c r="AI61" s="14"/>
      <c r="AJ61" s="11"/>
      <c r="AK61" s="14"/>
      <c r="AL61" s="14"/>
      <c r="AM61" s="11"/>
      <c r="AN61" s="14"/>
      <c r="AO61" s="14"/>
      <c r="AP61" s="11"/>
      <c r="AQ61" s="14"/>
      <c r="AR61" s="14"/>
      <c r="AS61" s="11"/>
      <c r="AT61" s="14"/>
      <c r="AU61" s="14"/>
      <c r="AV61" s="11"/>
      <c r="AW61" s="14"/>
      <c r="AX61" s="14"/>
      <c r="AY61" s="11"/>
      <c r="AZ61" s="14"/>
      <c r="BA61" s="14"/>
      <c r="BB61" s="11"/>
      <c r="BC61" s="14"/>
      <c r="BD61" s="14"/>
      <c r="BE61" s="11"/>
      <c r="BF61" s="11"/>
      <c r="BG61" s="14"/>
      <c r="BH61" s="14"/>
      <c r="BI61" s="11"/>
    </row>
    <row r="62" spans="1:61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  <c r="N62" s="11"/>
      <c r="O62" s="11"/>
      <c r="P62" s="14"/>
      <c r="Q62" s="14"/>
      <c r="R62" s="11"/>
      <c r="S62" s="14"/>
      <c r="T62" s="14"/>
      <c r="U62" s="11"/>
      <c r="V62" s="14"/>
      <c r="W62" s="14"/>
      <c r="X62" s="11"/>
      <c r="Y62" s="14"/>
      <c r="Z62" s="14"/>
      <c r="AA62" s="11"/>
      <c r="AB62" s="14"/>
      <c r="AC62" s="14"/>
      <c r="AD62" s="11"/>
      <c r="AE62" s="14"/>
      <c r="AF62" s="14"/>
      <c r="AG62" s="11"/>
      <c r="AH62" s="14"/>
      <c r="AI62" s="14"/>
      <c r="AJ62" s="11"/>
      <c r="AK62" s="14"/>
      <c r="AL62" s="14"/>
      <c r="AM62" s="11"/>
      <c r="AN62" s="14"/>
      <c r="AO62" s="14"/>
      <c r="AP62" s="11"/>
      <c r="AQ62" s="14"/>
      <c r="AR62" s="14"/>
      <c r="AS62" s="11"/>
      <c r="AT62" s="14"/>
      <c r="AU62" s="14"/>
      <c r="AV62" s="11"/>
      <c r="AW62" s="14"/>
      <c r="AX62" s="14"/>
      <c r="AY62" s="11"/>
      <c r="AZ62" s="14"/>
      <c r="BA62" s="14"/>
      <c r="BB62" s="11"/>
      <c r="BC62" s="14"/>
      <c r="BD62" s="14"/>
      <c r="BE62" s="11"/>
      <c r="BF62" s="11"/>
      <c r="BG62" s="14"/>
      <c r="BH62" s="14"/>
      <c r="BI62" s="11"/>
    </row>
    <row r="63" spans="1:61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  <c r="N63" s="11"/>
      <c r="O63" s="11"/>
      <c r="P63" s="14"/>
      <c r="Q63" s="14"/>
      <c r="R63" s="11"/>
      <c r="S63" s="14"/>
      <c r="T63" s="14"/>
      <c r="U63" s="11"/>
      <c r="V63" s="14"/>
      <c r="W63" s="14"/>
      <c r="X63" s="11"/>
      <c r="Y63" s="14"/>
      <c r="Z63" s="14"/>
      <c r="AA63" s="11"/>
      <c r="AB63" s="14"/>
      <c r="AC63" s="14"/>
      <c r="AD63" s="11"/>
      <c r="AE63" s="14"/>
      <c r="AF63" s="14"/>
      <c r="AG63" s="11"/>
      <c r="AH63" s="14"/>
      <c r="AI63" s="14"/>
      <c r="AJ63" s="11"/>
      <c r="AK63" s="14"/>
      <c r="AL63" s="14"/>
      <c r="AM63" s="11"/>
      <c r="AN63" s="14"/>
      <c r="AO63" s="14"/>
      <c r="AP63" s="11"/>
      <c r="AQ63" s="14"/>
      <c r="AR63" s="14"/>
      <c r="AS63" s="11"/>
      <c r="AT63" s="14"/>
      <c r="AU63" s="14"/>
      <c r="AV63" s="11"/>
      <c r="AW63" s="14"/>
      <c r="AX63" s="14"/>
      <c r="AY63" s="11"/>
      <c r="AZ63" s="14"/>
      <c r="BA63" s="14"/>
      <c r="BB63" s="11"/>
      <c r="BC63" s="14"/>
      <c r="BD63" s="14"/>
      <c r="BE63" s="11"/>
      <c r="BF63" s="11"/>
      <c r="BG63" s="14"/>
      <c r="BH63" s="14"/>
      <c r="BI63" s="11"/>
    </row>
    <row r="64" spans="1:61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  <c r="N64" s="11"/>
      <c r="O64" s="11"/>
      <c r="P64" s="14"/>
      <c r="Q64" s="14"/>
      <c r="R64" s="11"/>
      <c r="S64" s="14"/>
      <c r="T64" s="14"/>
      <c r="U64" s="11"/>
      <c r="V64" s="14"/>
      <c r="W64" s="14"/>
      <c r="X64" s="11"/>
      <c r="Y64" s="14"/>
      <c r="Z64" s="14"/>
      <c r="AA64" s="11"/>
      <c r="AB64" s="14"/>
      <c r="AC64" s="14"/>
      <c r="AD64" s="11"/>
      <c r="AE64" s="14"/>
      <c r="AF64" s="14"/>
      <c r="AG64" s="11"/>
      <c r="AH64" s="14"/>
      <c r="AI64" s="14"/>
      <c r="AJ64" s="11"/>
      <c r="AK64" s="14"/>
      <c r="AL64" s="14"/>
      <c r="AM64" s="11"/>
      <c r="AN64" s="14"/>
      <c r="AO64" s="14"/>
      <c r="AP64" s="11"/>
      <c r="AQ64" s="14"/>
      <c r="AR64" s="14"/>
      <c r="AS64" s="11"/>
      <c r="AT64" s="14"/>
      <c r="AU64" s="14"/>
      <c r="AV64" s="11"/>
      <c r="AW64" s="14"/>
      <c r="AX64" s="14"/>
      <c r="AY64" s="11"/>
      <c r="AZ64" s="14"/>
      <c r="BA64" s="14"/>
      <c r="BB64" s="11"/>
      <c r="BC64" s="14"/>
      <c r="BD64" s="14"/>
      <c r="BE64" s="11"/>
      <c r="BF64" s="11"/>
      <c r="BG64" s="14"/>
      <c r="BH64" s="14"/>
      <c r="BI64" s="11"/>
    </row>
    <row r="65" spans="1:61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  <c r="N65" s="11"/>
      <c r="O65" s="11"/>
      <c r="P65" s="14"/>
      <c r="Q65" s="14"/>
      <c r="R65" s="11"/>
      <c r="S65" s="14"/>
      <c r="T65" s="14"/>
      <c r="U65" s="11"/>
      <c r="V65" s="14"/>
      <c r="W65" s="14"/>
      <c r="X65" s="11"/>
      <c r="Y65" s="14"/>
      <c r="Z65" s="14"/>
      <c r="AA65" s="11"/>
      <c r="AB65" s="14"/>
      <c r="AC65" s="14"/>
      <c r="AD65" s="11"/>
      <c r="AE65" s="14"/>
      <c r="AF65" s="14"/>
      <c r="AG65" s="11"/>
      <c r="AH65" s="14"/>
      <c r="AI65" s="14"/>
      <c r="AJ65" s="11"/>
      <c r="AK65" s="14"/>
      <c r="AL65" s="14"/>
      <c r="AM65" s="11"/>
      <c r="AN65" s="14"/>
      <c r="AO65" s="14"/>
      <c r="AP65" s="11"/>
      <c r="AQ65" s="14"/>
      <c r="AR65" s="14"/>
      <c r="AS65" s="11"/>
      <c r="AT65" s="14"/>
      <c r="AU65" s="14"/>
      <c r="AV65" s="11"/>
      <c r="AW65" s="14"/>
      <c r="AX65" s="14"/>
      <c r="AY65" s="11"/>
      <c r="AZ65" s="14"/>
      <c r="BA65" s="14"/>
      <c r="BB65" s="11"/>
      <c r="BC65" s="14"/>
      <c r="BD65" s="14"/>
      <c r="BE65" s="11"/>
      <c r="BF65" s="11"/>
      <c r="BG65" s="14"/>
      <c r="BH65" s="14"/>
      <c r="BI65" s="11"/>
    </row>
    <row r="66" spans="1:61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  <c r="N66" s="11"/>
      <c r="O66" s="11"/>
      <c r="P66" s="14"/>
      <c r="Q66" s="14"/>
      <c r="R66" s="11"/>
      <c r="S66" s="14"/>
      <c r="T66" s="14"/>
      <c r="U66" s="11"/>
      <c r="V66" s="14"/>
      <c r="W66" s="14"/>
      <c r="X66" s="11"/>
      <c r="Y66" s="14"/>
      <c r="Z66" s="14"/>
      <c r="AA66" s="11"/>
      <c r="AB66" s="14"/>
      <c r="AC66" s="14"/>
      <c r="AD66" s="11"/>
      <c r="AE66" s="14"/>
      <c r="AF66" s="14"/>
      <c r="AG66" s="11"/>
      <c r="AH66" s="14"/>
      <c r="AI66" s="14"/>
      <c r="AJ66" s="11"/>
      <c r="AK66" s="14"/>
      <c r="AL66" s="14"/>
      <c r="AM66" s="11"/>
      <c r="AN66" s="14"/>
      <c r="AO66" s="14"/>
      <c r="AP66" s="11"/>
      <c r="AQ66" s="14"/>
      <c r="AR66" s="14"/>
      <c r="AS66" s="11"/>
      <c r="AT66" s="14"/>
      <c r="AU66" s="14"/>
      <c r="AV66" s="11"/>
      <c r="AW66" s="14"/>
      <c r="AX66" s="14"/>
      <c r="AY66" s="11"/>
      <c r="AZ66" s="14"/>
      <c r="BA66" s="14"/>
      <c r="BB66" s="11"/>
      <c r="BC66" s="14"/>
      <c r="BD66" s="14"/>
      <c r="BE66" s="11"/>
      <c r="BF66" s="11"/>
      <c r="BG66" s="14"/>
      <c r="BH66" s="14"/>
      <c r="BI66" s="11"/>
    </row>
    <row r="67" spans="1:61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  <c r="N67" s="11"/>
      <c r="O67" s="11"/>
      <c r="P67" s="73"/>
      <c r="Q67" s="73"/>
      <c r="R67" s="11"/>
      <c r="S67" s="73"/>
      <c r="T67" s="73"/>
      <c r="U67" s="11"/>
      <c r="V67" s="73"/>
      <c r="W67" s="73"/>
      <c r="X67" s="11"/>
      <c r="Y67" s="73"/>
      <c r="Z67" s="73"/>
      <c r="AA67" s="11"/>
      <c r="AB67" s="73"/>
      <c r="AC67" s="73"/>
      <c r="AD67" s="11"/>
      <c r="AE67" s="73"/>
      <c r="AF67" s="73"/>
      <c r="AG67" s="11"/>
      <c r="AH67" s="73"/>
      <c r="AI67" s="73"/>
      <c r="AJ67" s="11"/>
      <c r="AK67" s="73"/>
      <c r="AL67" s="73"/>
      <c r="AM67" s="11"/>
      <c r="AN67" s="73"/>
      <c r="AO67" s="73"/>
      <c r="AP67" s="11"/>
      <c r="AQ67" s="73"/>
      <c r="AR67" s="73"/>
      <c r="AS67" s="11"/>
      <c r="AT67" s="73"/>
      <c r="AU67" s="73"/>
      <c r="AV67" s="11"/>
      <c r="AW67" s="73"/>
      <c r="AX67" s="73"/>
      <c r="AY67" s="11"/>
      <c r="AZ67" s="73"/>
      <c r="BA67" s="73"/>
      <c r="BB67" s="11"/>
      <c r="BC67" s="73"/>
      <c r="BD67" s="73"/>
      <c r="BE67" s="11"/>
      <c r="BF67" s="11"/>
      <c r="BG67" s="73"/>
      <c r="BH67" s="73"/>
      <c r="BI67" s="11"/>
    </row>
    <row r="68" spans="1:61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  <c r="N68" s="11"/>
      <c r="O68" s="11"/>
      <c r="P68" s="73"/>
      <c r="Q68" s="73"/>
      <c r="R68" s="11"/>
      <c r="S68" s="73"/>
      <c r="T68" s="73"/>
      <c r="U68" s="11"/>
      <c r="V68" s="73"/>
      <c r="W68" s="73"/>
      <c r="X68" s="11"/>
      <c r="Y68" s="73"/>
      <c r="Z68" s="73"/>
      <c r="AA68" s="11"/>
      <c r="AB68" s="73"/>
      <c r="AC68" s="73"/>
      <c r="AD68" s="11"/>
      <c r="AE68" s="73"/>
      <c r="AF68" s="73"/>
      <c r="AG68" s="11"/>
      <c r="AH68" s="73"/>
      <c r="AI68" s="73"/>
      <c r="AJ68" s="11"/>
      <c r="AK68" s="73"/>
      <c r="AL68" s="73"/>
      <c r="AM68" s="11"/>
      <c r="AN68" s="73"/>
      <c r="AO68" s="73"/>
      <c r="AP68" s="11"/>
      <c r="AQ68" s="73"/>
      <c r="AR68" s="73"/>
      <c r="AS68" s="11"/>
      <c r="AT68" s="73"/>
      <c r="AU68" s="73"/>
      <c r="AV68" s="11"/>
      <c r="AW68" s="73"/>
      <c r="AX68" s="73"/>
      <c r="AY68" s="11"/>
      <c r="AZ68" s="73"/>
      <c r="BA68" s="73"/>
      <c r="BB68" s="11"/>
      <c r="BC68" s="73"/>
      <c r="BD68" s="73"/>
      <c r="BE68" s="11"/>
      <c r="BF68" s="11"/>
      <c r="BG68" s="73"/>
      <c r="BH68" s="73"/>
      <c r="BI68" s="11"/>
    </row>
    <row r="69" spans="1:61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  <c r="N69" s="11"/>
      <c r="O69" s="11"/>
      <c r="P69" s="14"/>
      <c r="Q69" s="14"/>
      <c r="R69" s="11"/>
      <c r="S69" s="14"/>
      <c r="T69" s="14"/>
      <c r="U69" s="11"/>
      <c r="V69" s="14"/>
      <c r="W69" s="14"/>
      <c r="X69" s="11"/>
      <c r="Y69" s="14"/>
      <c r="Z69" s="14"/>
      <c r="AA69" s="11"/>
      <c r="AB69" s="14"/>
      <c r="AC69" s="14"/>
      <c r="AD69" s="11"/>
      <c r="AE69" s="14"/>
      <c r="AF69" s="14"/>
      <c r="AG69" s="11"/>
      <c r="AH69" s="14"/>
      <c r="AI69" s="14"/>
      <c r="AJ69" s="11"/>
      <c r="AK69" s="14"/>
      <c r="AL69" s="14"/>
      <c r="AM69" s="11"/>
      <c r="AN69" s="14"/>
      <c r="AO69" s="14"/>
      <c r="AP69" s="11"/>
      <c r="AQ69" s="14"/>
      <c r="AR69" s="14"/>
      <c r="AS69" s="11"/>
      <c r="AT69" s="14"/>
      <c r="AU69" s="14"/>
      <c r="AV69" s="11"/>
      <c r="AW69" s="14"/>
      <c r="AX69" s="14"/>
      <c r="AY69" s="11"/>
      <c r="AZ69" s="14"/>
      <c r="BA69" s="14"/>
      <c r="BB69" s="11"/>
      <c r="BC69" s="14"/>
      <c r="BD69" s="14"/>
      <c r="BE69" s="11"/>
      <c r="BF69" s="11"/>
      <c r="BG69" s="14"/>
      <c r="BH69" s="14"/>
      <c r="BI69" s="11"/>
    </row>
    <row r="70" spans="1:61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  <c r="N70" s="11"/>
      <c r="O70" s="11"/>
      <c r="P70" s="14"/>
      <c r="Q70" s="14"/>
      <c r="R70" s="11"/>
      <c r="S70" s="14"/>
      <c r="T70" s="14"/>
      <c r="U70" s="11"/>
      <c r="V70" s="14"/>
      <c r="W70" s="14"/>
      <c r="X70" s="11"/>
      <c r="Y70" s="14"/>
      <c r="Z70" s="14"/>
      <c r="AA70" s="11"/>
      <c r="AB70" s="14"/>
      <c r="AC70" s="14"/>
      <c r="AD70" s="11"/>
      <c r="AE70" s="14"/>
      <c r="AF70" s="14"/>
      <c r="AG70" s="11"/>
      <c r="AH70" s="14"/>
      <c r="AI70" s="14"/>
      <c r="AJ70" s="11"/>
      <c r="AK70" s="14"/>
      <c r="AL70" s="14"/>
      <c r="AM70" s="11"/>
      <c r="AN70" s="14"/>
      <c r="AO70" s="14"/>
      <c r="AP70" s="11"/>
      <c r="AQ70" s="14"/>
      <c r="AR70" s="14"/>
      <c r="AS70" s="11"/>
      <c r="AT70" s="14"/>
      <c r="AU70" s="14"/>
      <c r="AV70" s="11"/>
      <c r="AW70" s="14"/>
      <c r="AX70" s="14"/>
      <c r="AY70" s="11"/>
      <c r="AZ70" s="14"/>
      <c r="BA70" s="14"/>
      <c r="BB70" s="11"/>
      <c r="BC70" s="14"/>
      <c r="BD70" s="14"/>
      <c r="BE70" s="11"/>
      <c r="BF70" s="11"/>
      <c r="BG70" s="14"/>
      <c r="BH70" s="14"/>
      <c r="BI70" s="11"/>
    </row>
    <row r="71" spans="1:61">
      <c r="A71" s="21" t="s">
        <v>103</v>
      </c>
      <c r="B71" s="34">
        <f>AVERAGEIF(B49:B67,"&gt;0")</f>
        <v>31.340967734880685</v>
      </c>
      <c r="C71" s="34">
        <f>AVERAGEIF(C49:C67,"&gt;0")</f>
        <v>27.644491202480605</v>
      </c>
      <c r="H71" s="64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</row>
  </sheetData>
  <mergeCells count="4">
    <mergeCell ref="A46:C46"/>
    <mergeCell ref="A5:C5"/>
    <mergeCell ref="E5:G5"/>
    <mergeCell ref="I5:L5"/>
  </mergeCells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52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Towson</v>
      </c>
      <c r="C7" s="75" t="s">
        <v>62</v>
      </c>
      <c r="D7" s="66" t="s">
        <v>193</v>
      </c>
      <c r="E7" s="7"/>
      <c r="F7" s="75" t="str">
        <f>B1</f>
        <v>Towson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63.214687148744844</v>
      </c>
      <c r="K8" s="4">
        <f>RANK(J8,'Universal Aggregate Worksheet'!I7:I67,0)</f>
        <v>46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105</v>
      </c>
      <c r="C9" s="4">
        <v>112</v>
      </c>
      <c r="D9" s="65">
        <v>91</v>
      </c>
      <c r="E9" s="4">
        <v>151</v>
      </c>
      <c r="F9" s="77">
        <f>B32+B33+C35</f>
        <v>355</v>
      </c>
      <c r="G9" s="27"/>
      <c r="H9" s="64"/>
      <c r="I9" s="12" t="s">
        <v>154</v>
      </c>
      <c r="J9" s="9">
        <f>F12</f>
        <v>31.922068190333459</v>
      </c>
      <c r="K9" s="4">
        <f>RANK(J9,'Universal Aggregate Worksheet'!F7:F67,0)</f>
        <v>43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299</v>
      </c>
      <c r="C10" s="4">
        <v>403</v>
      </c>
      <c r="D10" s="65" t="s">
        <v>2</v>
      </c>
      <c r="E10" s="4" t="s">
        <v>78</v>
      </c>
      <c r="F10" s="77">
        <f>C32+C33+B35</f>
        <v>348</v>
      </c>
      <c r="G10" s="27"/>
      <c r="H10" s="64"/>
      <c r="I10" s="12" t="s">
        <v>155</v>
      </c>
      <c r="J10" s="9">
        <f>F13</f>
        <v>31.292618958411389</v>
      </c>
      <c r="K10" s="4">
        <f>RANK(J10,'Universal Aggregate Worksheet'!G7:G67,1)</f>
        <v>15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0.3511705685618729</v>
      </c>
      <c r="C11" s="6">
        <f>C9/C10</f>
        <v>0.27791563275434245</v>
      </c>
      <c r="D11" s="65" t="s">
        <v>3</v>
      </c>
      <c r="E11" s="4" t="s">
        <v>79</v>
      </c>
      <c r="F11" s="77">
        <f>SUM(F9:F10)</f>
        <v>703</v>
      </c>
      <c r="G11" s="27"/>
      <c r="H11" s="64"/>
      <c r="I11" s="12" t="s">
        <v>203</v>
      </c>
      <c r="J11" s="9">
        <f>J9-J10</f>
        <v>0.62944923192207014</v>
      </c>
      <c r="K11" s="4">
        <f>RANK(J11,'Universal Aggregate Worksheet'!H7:H67,0)</f>
        <v>25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192</v>
      </c>
      <c r="C12" s="4">
        <v>238</v>
      </c>
      <c r="D12" s="65" t="s">
        <v>4</v>
      </c>
      <c r="E12" s="4" t="s">
        <v>80</v>
      </c>
      <c r="F12" s="78">
        <f>F9/(B44/60)</f>
        <v>31.922068190333459</v>
      </c>
      <c r="G12" s="28"/>
      <c r="H12" s="64"/>
      <c r="I12" s="4" t="s">
        <v>128</v>
      </c>
      <c r="J12" s="10">
        <f>F24</f>
        <v>30.82585761469462</v>
      </c>
      <c r="K12" s="4">
        <f>RANK(J12,'Universal Aggregate Worksheet'!AB7:AB67,0)</f>
        <v>22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0.64214046822742477</v>
      </c>
      <c r="C13" s="6">
        <f>C12/C10</f>
        <v>0.59057071960297769</v>
      </c>
      <c r="D13" s="65" t="s">
        <v>5</v>
      </c>
      <c r="E13" s="4" t="s">
        <v>81</v>
      </c>
      <c r="F13" s="78">
        <f>F10/(B44/60)</f>
        <v>31.292618958411389</v>
      </c>
      <c r="G13" s="28"/>
      <c r="H13" s="64"/>
      <c r="I13" s="4" t="s">
        <v>131</v>
      </c>
      <c r="J13" s="10">
        <f>F25</f>
        <v>31.014890115918146</v>
      </c>
      <c r="K13" s="4">
        <f>RANK(J13,'Universal Aggregate Worksheet'!AD7:AD67,1)</f>
        <v>41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0.546875</v>
      </c>
      <c r="C14" s="6">
        <f>C9/C12</f>
        <v>0.47058823529411764</v>
      </c>
      <c r="D14" s="65" t="s">
        <v>6</v>
      </c>
      <c r="E14" s="4" t="s">
        <v>82</v>
      </c>
      <c r="F14" s="78">
        <f>F11/(B44/60)</f>
        <v>63.214687148744844</v>
      </c>
      <c r="G14" s="28"/>
      <c r="H14" s="64"/>
      <c r="I14" s="4" t="s">
        <v>133</v>
      </c>
      <c r="J14" s="10">
        <f>F26</f>
        <v>-0.18903250122352588</v>
      </c>
      <c r="K14" s="4">
        <f>RANK(J14,'Universal Aggregate Worksheet'!AF7:AF67,0)</f>
        <v>32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60</v>
      </c>
      <c r="C15" s="4">
        <v>78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0.84225352112676055</v>
      </c>
      <c r="K15" s="4">
        <f>RANK(J15,'Universal Aggregate Worksheet'!O7:O67,0)</f>
        <v>59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0.5714285714285714</v>
      </c>
      <c r="C16" s="6">
        <f>C15/C9</f>
        <v>0.6964285714285714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1.1580459770114941</v>
      </c>
      <c r="K16" s="4">
        <f>RANK(J16,'Universal Aggregate Worksheet'!T7:T67,1)</f>
        <v>56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45</v>
      </c>
      <c r="C17" s="8">
        <f>C9-C15</f>
        <v>34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0.35898996655518395</v>
      </c>
      <c r="K17" s="4">
        <f>RANK(J17,'Universal Aggregate Worksheet'!R7:R67,0)</f>
        <v>3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29.577464788732392</v>
      </c>
      <c r="G18" s="29"/>
      <c r="H18" s="64"/>
      <c r="I18" s="4" t="s">
        <v>166</v>
      </c>
      <c r="J18" s="6">
        <f>F36</f>
        <v>0.28454590570719601</v>
      </c>
      <c r="K18" s="4">
        <f>RANK(J18,'Universal Aggregate Worksheet'!W7:W67,1)</f>
        <v>24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32.183908045977013</v>
      </c>
      <c r="G19" s="29"/>
      <c r="H19" s="64"/>
      <c r="I19" s="4" t="s">
        <v>176</v>
      </c>
      <c r="J19" s="10">
        <f>F48</f>
        <v>0.16901408450704225</v>
      </c>
      <c r="K19" s="4">
        <f>RANK(J19,'Universal Aggregate Worksheet'!Y7:Y67,0)</f>
        <v>34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30</v>
      </c>
      <c r="C20" s="4">
        <v>40</v>
      </c>
      <c r="D20" s="65" t="s">
        <v>12</v>
      </c>
      <c r="E20" s="4" t="s">
        <v>115</v>
      </c>
      <c r="F20" s="10">
        <f>F18-F19</f>
        <v>-2.6064432572446208</v>
      </c>
      <c r="G20" s="29"/>
      <c r="H20" s="64"/>
      <c r="I20" s="4" t="s">
        <v>177</v>
      </c>
      <c r="J20" s="10">
        <f>F49</f>
        <v>0.22413793103448276</v>
      </c>
      <c r="K20" s="4">
        <f>RANK(J20,'Universal Aggregate Worksheet'!Z7:Z67,1)</f>
        <v>56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14</v>
      </c>
      <c r="C21" s="4">
        <v>16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0.51587301587301593</v>
      </c>
      <c r="K21" s="4">
        <f>RANK(J21,'Universal Aggregate Worksheet'!J7:J67,0)</f>
        <v>25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0.46666666666666667</v>
      </c>
      <c r="C22" s="23">
        <f>C21/C20</f>
        <v>0.4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0.828125</v>
      </c>
      <c r="K22" s="4">
        <f>RANK(J22,'Universal Aggregate Worksheet'!K7:K67,0)</f>
        <v>30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0.82901554404145072</v>
      </c>
      <c r="K23" s="4">
        <f>RANK(J23,'Universal Aggregate Worksheet'!L7:L67,1)</f>
        <v>27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30.82585761469462</v>
      </c>
      <c r="G24" s="7"/>
      <c r="H24" s="64"/>
      <c r="I24" s="4" t="s">
        <v>198</v>
      </c>
      <c r="J24" s="6">
        <f>B22</f>
        <v>0.46666666666666667</v>
      </c>
      <c r="K24" s="4">
        <f>RANK(J24,'Universal Aggregate Worksheet'!AG7:AG67,0)</f>
        <v>10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31.014890115918146</v>
      </c>
      <c r="G25" s="7"/>
      <c r="H25" s="64"/>
      <c r="I25" s="12" t="s">
        <v>199</v>
      </c>
      <c r="J25" s="6">
        <f>C22</f>
        <v>0.4</v>
      </c>
      <c r="K25" s="4">
        <f>RANK(J25,'Universal Aggregate Worksheet'!AH7:AH67,1)</f>
        <v>44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-0.18903250122352588</v>
      </c>
      <c r="G26" s="7"/>
      <c r="H26" s="64"/>
      <c r="I26" s="12" t="s">
        <v>212</v>
      </c>
      <c r="J26" s="10">
        <f>F41</f>
        <v>0.10033444816053512</v>
      </c>
      <c r="K26" s="4">
        <f>RANK(J26,'Universal Aggregate Worksheet'!AM7:AM67,0)</f>
        <v>33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271</v>
      </c>
      <c r="C27" s="4">
        <v>291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9.9255583126550875E-2</v>
      </c>
      <c r="K27" s="4">
        <f>RANK(J27,'Universal Aggregate Worksheet'!AN7:AN67,1)</f>
        <v>24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165</v>
      </c>
      <c r="C28" s="12">
        <v>143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8.4507042253521125E-2</v>
      </c>
      <c r="K28" s="4">
        <f>RANK(J28,'Universal Aggregate Worksheet'!AI7:AI67,0)</f>
        <v>52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63</v>
      </c>
      <c r="C29" s="12">
        <v>73</v>
      </c>
      <c r="D29" s="65" t="s">
        <v>21</v>
      </c>
      <c r="E29" s="4" t="s">
        <v>141</v>
      </c>
      <c r="F29" s="10">
        <f>B10/F9</f>
        <v>0.84225352112676055</v>
      </c>
      <c r="G29" s="29"/>
      <c r="H29" s="64"/>
      <c r="I29" s="12" t="s">
        <v>215</v>
      </c>
      <c r="J29" s="80">
        <f>G44</f>
        <v>0.11494252873563218</v>
      </c>
      <c r="K29" s="4">
        <f>RANK(J29,'Universal Aggregate Worksheet'!AJ7:AJ67,1)</f>
        <v>40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1.1580459770114941</v>
      </c>
      <c r="G30" s="7"/>
      <c r="H30" s="64"/>
      <c r="I30" s="12" t="s">
        <v>216</v>
      </c>
      <c r="J30" s="80">
        <f>F45</f>
        <v>0.13333333333333333</v>
      </c>
      <c r="K30" s="4">
        <f>RANK(J30,'Universal Aggregate Worksheet'!AK7:AK67,0)</f>
        <v>26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-0.31579245588473359</v>
      </c>
      <c r="G31" s="29"/>
      <c r="H31" s="64"/>
      <c r="I31" s="12" t="s">
        <v>217</v>
      </c>
      <c r="J31" s="80">
        <f>G45</f>
        <v>0.14285714285714285</v>
      </c>
      <c r="K31" s="4">
        <f>RANK(J31,'Universal Aggregate Worksheet'!AL7:AL67,1)</f>
        <v>40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130</v>
      </c>
      <c r="C32" s="94">
        <v>122</v>
      </c>
      <c r="D32" s="65" t="s">
        <v>24</v>
      </c>
      <c r="E32" s="4" t="s">
        <v>143</v>
      </c>
      <c r="F32" s="10">
        <f>B12/F9</f>
        <v>0.54084507042253516</v>
      </c>
      <c r="G32" s="29"/>
      <c r="H32" s="64"/>
      <c r="I32" s="12" t="s">
        <v>219</v>
      </c>
      <c r="J32" s="10">
        <f>F52</f>
        <v>5.5476529160739689E-2</v>
      </c>
      <c r="K32" s="4">
        <f>RANK(J32,'Universal Aggregate Worksheet'!AO7:AO67,1)</f>
        <v>32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192</v>
      </c>
      <c r="C33" s="12">
        <v>193</v>
      </c>
      <c r="D33" s="65" t="s">
        <v>25</v>
      </c>
      <c r="E33" s="12" t="s">
        <v>144</v>
      </c>
      <c r="F33" s="10">
        <f>C12/F10</f>
        <v>0.68390804597701149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5.1209103840682786E-2</v>
      </c>
      <c r="K33" s="4">
        <f>RANK(J33,'Universal Aggregate Worksheet'!AP7:AP67,0)</f>
        <v>45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159</v>
      </c>
      <c r="C34" s="94">
        <v>160</v>
      </c>
      <c r="D34" s="65" t="s">
        <v>26</v>
      </c>
      <c r="E34" s="12" t="s">
        <v>87</v>
      </c>
      <c r="F34" s="13">
        <f>F32-F33</f>
        <v>-0.14306297555447633</v>
      </c>
      <c r="G34" s="29"/>
      <c r="H34" s="64"/>
      <c r="I34" s="12" t="s">
        <v>220</v>
      </c>
      <c r="J34" s="80">
        <f>F53</f>
        <v>0.36206896551724138</v>
      </c>
      <c r="K34" s="4">
        <f>RANK(J34,'Universal Aggregate Worksheet'!AQ7:AQ67,0)</f>
        <v>13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33</v>
      </c>
      <c r="C35" s="94">
        <f>C33-C34</f>
        <v>33</v>
      </c>
      <c r="D35" s="65" t="s">
        <v>27</v>
      </c>
      <c r="E35" s="12" t="s">
        <v>145</v>
      </c>
      <c r="F35" s="6">
        <f>((0.167*B21)+(B9)+(0.83*B23))/B10</f>
        <v>0.35898996655518395</v>
      </c>
      <c r="G35" s="30"/>
      <c r="H35" s="64"/>
      <c r="I35" s="12" t="s">
        <v>221</v>
      </c>
      <c r="J35" s="80">
        <f>G53</f>
        <v>0.24507042253521127</v>
      </c>
      <c r="K35" s="4">
        <f>RANK(J35,'Universal Aggregate Worksheet'!AR7:AR67,1)</f>
        <v>2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0.828125</v>
      </c>
      <c r="C36" s="6">
        <f>C34/(C34+C35)</f>
        <v>0.82901554404145072</v>
      </c>
      <c r="D36" s="65" t="s">
        <v>28</v>
      </c>
      <c r="E36" s="12" t="s">
        <v>146</v>
      </c>
      <c r="F36" s="6">
        <f>((0.167*C21)+(C9)+(0.83*C23))/C10</f>
        <v>0.28454590570719601</v>
      </c>
      <c r="G36" s="7"/>
      <c r="H36" s="64"/>
      <c r="I36" s="12" t="s">
        <v>352</v>
      </c>
      <c r="J36" s="80">
        <f>F54</f>
        <v>0.18103448275862069</v>
      </c>
      <c r="K36" s="4">
        <f>RANK(J36,'Universal Aggregate Worksheet'!N7:N67,1)</f>
        <v>7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0.55905208333333334</v>
      </c>
      <c r="G37" s="30"/>
      <c r="H37" s="64"/>
      <c r="I37" s="12" t="s">
        <v>353</v>
      </c>
      <c r="J37" s="80">
        <f>F55</f>
        <v>0.46478873239436619</v>
      </c>
      <c r="K37" s="4">
        <f>RANK(J37,'Universal Aggregate Worksheet'!M7:M67,1)</f>
        <v>26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0.48181512605042015</v>
      </c>
      <c r="G38" s="30"/>
      <c r="H38" s="64"/>
      <c r="I38" s="12" t="s">
        <v>200</v>
      </c>
      <c r="J38" s="10">
        <f>B71</f>
        <v>30.455773305232992</v>
      </c>
      <c r="K38" s="4">
        <f>RANK(J38,'Universal Aggregate Worksheet'!AS7:AS67,0)</f>
        <v>11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39</v>
      </c>
      <c r="C39" s="12">
        <v>36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28.237397964697649</v>
      </c>
      <c r="K39" s="4">
        <f>RANK(J39,'Universal Aggregate Worksheet'!AT7:AT67,1)</f>
        <v>12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32</v>
      </c>
      <c r="C40" s="4">
        <v>27.5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2.2183753405353421</v>
      </c>
      <c r="K40" s="4">
        <f>RANK(J40,'Universal Aggregate Worksheet'!AU7:AU67,0)</f>
        <v>10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0.10033444816053512</v>
      </c>
      <c r="G41" s="13">
        <f>C20/C10</f>
        <v>9.9255583126550875E-2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9.9255583126550875E-2</v>
      </c>
      <c r="G42" s="10">
        <f>B20/B10</f>
        <v>0.10033444816053512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1.0788650339842443E-3</v>
      </c>
      <c r="G43" s="10">
        <f>G41-G42</f>
        <v>-1.0788650339842443E-3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667.25</v>
      </c>
      <c r="C44" s="4">
        <v>667.25</v>
      </c>
      <c r="D44" s="65" t="s">
        <v>34</v>
      </c>
      <c r="E44" s="12" t="s">
        <v>209</v>
      </c>
      <c r="F44" s="79">
        <f>B20/F9</f>
        <v>8.4507042253521125E-2</v>
      </c>
      <c r="G44" s="79">
        <f>C20/F10</f>
        <v>0.11494252873563218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0.13333333333333333</v>
      </c>
      <c r="G45" s="79">
        <f>C21/C9</f>
        <v>0.14285714285714285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0.16901408450704225</v>
      </c>
      <c r="G48" s="32"/>
      <c r="H48" s="64"/>
      <c r="M48" s="65" t="s">
        <v>39</v>
      </c>
    </row>
    <row r="49" spans="1:13">
      <c r="A49" s="4" t="s">
        <v>24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31.549295774647888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29.973474801061005</v>
      </c>
      <c r="D49" s="65" t="s">
        <v>38</v>
      </c>
      <c r="E49" s="4" t="s">
        <v>152</v>
      </c>
      <c r="F49" s="10">
        <f>C15/F10</f>
        <v>0.22413793103448276</v>
      </c>
      <c r="G49" s="29"/>
      <c r="H49" s="64"/>
      <c r="M49" s="65" t="s">
        <v>38</v>
      </c>
    </row>
    <row r="50" spans="1:13">
      <c r="A50" s="4" t="s">
        <v>25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30.640668523676879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20.820189274447952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28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31.662269129287601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22.082018927444793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190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32.575757575757578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34.042553191489361</v>
      </c>
      <c r="D52" s="65" t="s">
        <v>43</v>
      </c>
      <c r="E52" s="4" t="s">
        <v>85</v>
      </c>
      <c r="F52" s="10">
        <f>B39/F11</f>
        <v>5.5476529160739689E-2</v>
      </c>
      <c r="G52" s="10">
        <f>C39/F11</f>
        <v>5.1209103840682786E-2</v>
      </c>
      <c r="H52" s="64"/>
      <c r="M52" s="65" t="s">
        <v>42</v>
      </c>
    </row>
    <row r="53" spans="1:13">
      <c r="A53" s="4" t="s">
        <v>34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30.54662379421222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28.402366863905325</v>
      </c>
      <c r="D53" s="65" t="s">
        <v>44</v>
      </c>
      <c r="E53" s="12" t="s">
        <v>211</v>
      </c>
      <c r="F53" s="79">
        <f>(C12-C9)/F10</f>
        <v>0.36206896551724138</v>
      </c>
      <c r="G53" s="79">
        <f>(B12-B9)/F9</f>
        <v>0.24507042253521127</v>
      </c>
      <c r="H53" s="64"/>
      <c r="M53" s="65" t="s">
        <v>43</v>
      </c>
    </row>
    <row r="54" spans="1:13">
      <c r="A54" s="4" t="s">
        <v>49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32.986111111111107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28.059701492537314</v>
      </c>
      <c r="D54" s="65" t="s">
        <v>45</v>
      </c>
      <c r="E54" s="12" t="s">
        <v>350</v>
      </c>
      <c r="F54" s="79">
        <f>B29/F10</f>
        <v>0.18103448275862069</v>
      </c>
      <c r="G54" s="79">
        <f>C29/F9</f>
        <v>0.20563380281690141</v>
      </c>
      <c r="H54" s="64"/>
      <c r="M54" s="65" t="s">
        <v>44</v>
      </c>
    </row>
    <row r="55" spans="1:13">
      <c r="A55" s="4" t="s">
        <v>188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17.84037558685446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37.288135593220339</v>
      </c>
      <c r="D55" s="65" t="s">
        <v>46</v>
      </c>
      <c r="E55" s="12" t="s">
        <v>351</v>
      </c>
      <c r="F55" s="79">
        <f>B28/F9</f>
        <v>0.46478873239436619</v>
      </c>
      <c r="G55" s="79">
        <f>C28/F10</f>
        <v>0.41091954022988508</v>
      </c>
      <c r="H55" s="64"/>
      <c r="M55" s="65" t="s">
        <v>45</v>
      </c>
    </row>
    <row r="56" spans="1:13">
      <c r="A56" s="4" t="s">
        <v>12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27.738927738927739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28.316326530612244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22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30.792682926829269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27.586206896551722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53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28.865979381443296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31.818181818181817</v>
      </c>
      <c r="D58" s="65" t="s">
        <v>191</v>
      </c>
      <c r="E58" s="12" t="s">
        <v>100</v>
      </c>
      <c r="F58" s="10">
        <f>B71</f>
        <v>30.455773305232992</v>
      </c>
      <c r="G58" s="7"/>
      <c r="H58" s="64"/>
      <c r="M58" s="65" t="s">
        <v>192</v>
      </c>
    </row>
    <row r="59" spans="1:13">
      <c r="A59" s="4" t="s">
        <v>32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39.814814814814817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22.222222222222221</v>
      </c>
      <c r="D59" s="65" t="s">
        <v>49</v>
      </c>
      <c r="E59" s="12" t="s">
        <v>101</v>
      </c>
      <c r="F59" s="10">
        <f>C71</f>
        <v>28.237397964697649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2.2183753405353421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30.455773305232992</v>
      </c>
      <c r="C71" s="34">
        <f>AVERAGEIF(C49:C67,"&gt;0")</f>
        <v>28.237397964697649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4" max="4" width="9.140625" customWidth="1"/>
    <col min="5" max="5" width="50.7109375" customWidth="1"/>
    <col min="6" max="7" width="15.7109375" customWidth="1"/>
    <col min="8" max="8" width="4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0</v>
      </c>
      <c r="D1" s="95"/>
    </row>
    <row r="2" spans="1:23">
      <c r="A2" t="s">
        <v>97</v>
      </c>
      <c r="B2" s="63">
        <v>2012</v>
      </c>
      <c r="D2" s="95"/>
    </row>
    <row r="3" spans="1:23">
      <c r="A3" t="s">
        <v>98</v>
      </c>
      <c r="B3" s="3" t="s">
        <v>104</v>
      </c>
      <c r="D3" s="95"/>
    </row>
    <row r="4" spans="1:23" ht="15.75" thickBot="1">
      <c r="D4" s="95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Air Force</v>
      </c>
      <c r="C7" s="75" t="s">
        <v>62</v>
      </c>
      <c r="D7" s="66" t="s">
        <v>193</v>
      </c>
      <c r="E7" s="7"/>
      <c r="F7" s="75" t="str">
        <f>B1</f>
        <v>Air Force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71.900000000000006</v>
      </c>
      <c r="K8" s="4">
        <f>RANK(J8,'Universal Aggregate Worksheet'!I7:I67,0)</f>
        <v>9</v>
      </c>
      <c r="L8" s="10">
        <f>AVERAGE('Universal Aggregate Worksheet'!$I$7:$I$67)</f>
        <v>66.607718703105306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120</v>
      </c>
      <c r="C9" s="4">
        <v>91</v>
      </c>
      <c r="D9" s="65" t="s">
        <v>1</v>
      </c>
      <c r="E9" s="4" t="s">
        <v>77</v>
      </c>
      <c r="F9" s="77">
        <f>B32+B33+C35</f>
        <v>352</v>
      </c>
      <c r="G9" s="27"/>
      <c r="H9" s="64"/>
      <c r="I9" s="12" t="s">
        <v>154</v>
      </c>
      <c r="J9" s="9">
        <f>F12</f>
        <v>35.200000000000003</v>
      </c>
      <c r="K9" s="4">
        <f>RANK(J9,'Universal Aggregate Worksheet'!F7:F67,0)</f>
        <v>16</v>
      </c>
      <c r="L9" s="10">
        <f>AVERAGE('Universal Aggregate Worksheet'!F7:F67)</f>
        <v>33.280122378418902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366</v>
      </c>
      <c r="C10" s="4">
        <v>320</v>
      </c>
      <c r="D10" s="65" t="s">
        <v>2</v>
      </c>
      <c r="E10" s="4" t="s">
        <v>78</v>
      </c>
      <c r="F10" s="77">
        <f>C32+C33+B35</f>
        <v>367</v>
      </c>
      <c r="G10" s="27"/>
      <c r="H10" s="64"/>
      <c r="I10" s="12" t="s">
        <v>155</v>
      </c>
      <c r="J10" s="9">
        <f>F13</f>
        <v>36.700000000000003</v>
      </c>
      <c r="K10" s="4">
        <f>RANK(J10,'Universal Aggregate Worksheet'!G7:G67,1)</f>
        <v>53</v>
      </c>
      <c r="L10" s="10">
        <f>AVERAGE('Universal Aggregate Worksheet'!G7:G67)</f>
        <v>33.327596324686411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0.32786885245901637</v>
      </c>
      <c r="C11" s="6">
        <f>C9/C10</f>
        <v>0.28437499999999999</v>
      </c>
      <c r="D11" s="65" t="s">
        <v>3</v>
      </c>
      <c r="E11" s="4" t="s">
        <v>79</v>
      </c>
      <c r="F11" s="77">
        <f>SUM(F9:F10)</f>
        <v>719</v>
      </c>
      <c r="G11" s="27"/>
      <c r="H11" s="64"/>
      <c r="I11" s="12" t="s">
        <v>203</v>
      </c>
      <c r="J11" s="9">
        <f>J9-J10</f>
        <v>-1.5</v>
      </c>
      <c r="K11" s="4">
        <f>RANK(J11,'Universal Aggregate Worksheet'!H7:H67,0)</f>
        <v>39</v>
      </c>
      <c r="L11" s="10">
        <f>AVERAGE('Universal Aggregate Worksheet'!H7:H67)</f>
        <v>-4.7473946267516755E-2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223</v>
      </c>
      <c r="C12" s="4">
        <v>187</v>
      </c>
      <c r="D12" s="65" t="s">
        <v>4</v>
      </c>
      <c r="E12" s="4" t="s">
        <v>80</v>
      </c>
      <c r="F12" s="78">
        <f>F9/(B44/60)</f>
        <v>35.200000000000003</v>
      </c>
      <c r="G12" s="28"/>
      <c r="H12" s="64"/>
      <c r="I12" s="4" t="s">
        <v>128</v>
      </c>
      <c r="J12" s="10">
        <f>F24</f>
        <v>32.291043741744268</v>
      </c>
      <c r="K12" s="4">
        <f>RANK(J12,'Universal Aggregate Worksheet'!AB7:AB67,0)</f>
        <v>15</v>
      </c>
      <c r="L12" s="10">
        <f>AVERAGE('Universal Aggregate Worksheet'!AB7:AB67)</f>
        <v>29.512551959820509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0.60928961748633881</v>
      </c>
      <c r="C13" s="6">
        <f>C12/C10</f>
        <v>0.58437499999999998</v>
      </c>
      <c r="D13" s="65" t="s">
        <v>5</v>
      </c>
      <c r="E13" s="4" t="s">
        <v>81</v>
      </c>
      <c r="F13" s="78">
        <f>F10/(B44/60)</f>
        <v>36.700000000000003</v>
      </c>
      <c r="G13" s="28"/>
      <c r="H13" s="64"/>
      <c r="I13" s="4" t="s">
        <v>131</v>
      </c>
      <c r="J13" s="10">
        <f>F25</f>
        <v>25.311691837691292</v>
      </c>
      <c r="K13" s="4">
        <f>RANK(J13,'Universal Aggregate Worksheet'!AD7:AD67,1)</f>
        <v>10</v>
      </c>
      <c r="L13" s="10">
        <f>AVERAGE('Universal Aggregate Worksheet'!AD7:AD67)</f>
        <v>29.277389817185405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0.53811659192825112</v>
      </c>
      <c r="C14" s="6">
        <f>C9/C12</f>
        <v>0.48663101604278075</v>
      </c>
      <c r="D14" s="65" t="s">
        <v>6</v>
      </c>
      <c r="E14" s="4" t="s">
        <v>82</v>
      </c>
      <c r="F14" s="78">
        <f>F11/(B44/60)</f>
        <v>71.900000000000006</v>
      </c>
      <c r="G14" s="28"/>
      <c r="H14" s="64"/>
      <c r="I14" s="4" t="s">
        <v>133</v>
      </c>
      <c r="J14" s="10">
        <f>F26</f>
        <v>6.9793519040529759</v>
      </c>
      <c r="K14" s="4">
        <f>RANK(J14,'Universal Aggregate Worksheet'!AF7:AF67,0)</f>
        <v>13</v>
      </c>
      <c r="L14" s="10">
        <f>AVERAGE('Universal Aggregate Worksheet'!AF7:AF67)</f>
        <v>0.23516214263511026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79</v>
      </c>
      <c r="C15" s="4">
        <v>52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1.0397727272727273</v>
      </c>
      <c r="K15" s="4">
        <f>RANK(J15,'Universal Aggregate Worksheet'!O7:O67,0)</f>
        <v>28</v>
      </c>
      <c r="L15" s="10">
        <f>AVERAGE('Universal Aggregate Worksheet'!O7:O67)</f>
        <v>1.0176103567734038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0.65833333333333333</v>
      </c>
      <c r="C16" s="6">
        <f>C15/C9</f>
        <v>0.5714285714285714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0.87193460490463215</v>
      </c>
      <c r="K16" s="4">
        <f>RANK(J16,'Universal Aggregate Worksheet'!T7:T67,1)</f>
        <v>6</v>
      </c>
      <c r="L16" s="10">
        <f>AVERAGE('Universal Aggregate Worksheet'!T7:T67)</f>
        <v>1.0205260240861158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41</v>
      </c>
      <c r="C17" s="8">
        <f>C9-C15</f>
        <v>39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0.33380054644808743</v>
      </c>
      <c r="K17" s="4">
        <f>RANK(J17,'Universal Aggregate Worksheet'!R7:R67,0)</f>
        <v>10</v>
      </c>
      <c r="L17" s="6">
        <f>AVERAGE('Universal Aggregate Worksheet'!R7:R67)</f>
        <v>0.29654594030064352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34.090909090909086</v>
      </c>
      <c r="G18" s="29"/>
      <c r="H18" s="64"/>
      <c r="I18" s="4" t="s">
        <v>166</v>
      </c>
      <c r="J18" s="6">
        <f>F36</f>
        <v>0.29427499999999995</v>
      </c>
      <c r="K18" s="4">
        <f>RANK(J18,'Universal Aggregate Worksheet'!W7:W67,1)</f>
        <v>29</v>
      </c>
      <c r="L18" s="6">
        <f>AVERAGE('Universal Aggregate Worksheet'!W7:W67)</f>
        <v>0.29500917103700719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24.795640326975477</v>
      </c>
      <c r="G19" s="29"/>
      <c r="H19" s="64"/>
      <c r="I19" s="4" t="s">
        <v>176</v>
      </c>
      <c r="J19" s="10">
        <f>F48</f>
        <v>0.22443181818181818</v>
      </c>
      <c r="K19" s="4">
        <f>RANK(J19,'Universal Aggregate Worksheet'!Y7:Y67,0)</f>
        <v>7</v>
      </c>
      <c r="L19" s="10">
        <f>AVERAGE('Universal Aggregate Worksheet'!Y7:Y67)</f>
        <v>0.17157408246798631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24</v>
      </c>
      <c r="C20" s="4">
        <v>29</v>
      </c>
      <c r="D20" s="65" t="s">
        <v>12</v>
      </c>
      <c r="E20" s="4" t="s">
        <v>115</v>
      </c>
      <c r="F20" s="10">
        <f>F18-F19</f>
        <v>9.2952687639336098</v>
      </c>
      <c r="G20" s="29"/>
      <c r="H20" s="64"/>
      <c r="I20" s="4" t="s">
        <v>177</v>
      </c>
      <c r="J20" s="10">
        <f>F49</f>
        <v>0.14168937329700274</v>
      </c>
      <c r="K20" s="4">
        <f>RANK(J20,'Universal Aggregate Worksheet'!Z7:Z67,1)</f>
        <v>14</v>
      </c>
      <c r="L20" s="10">
        <f>AVERAGE('Universal Aggregate Worksheet'!Z7:Z67)</f>
        <v>0.17036975885751843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13</v>
      </c>
      <c r="C21" s="4">
        <v>14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0.49596774193548387</v>
      </c>
      <c r="K21" s="4">
        <f>RANK(J21,'Universal Aggregate Worksheet'!J7:J67,0)</f>
        <v>33</v>
      </c>
      <c r="L21" s="10">
        <f>AVERAGE('Universal Aggregate Worksheet'!J7:J67)</f>
        <v>0.49818169452821182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0.54166666666666663</v>
      </c>
      <c r="C22" s="23">
        <f>C21/C20</f>
        <v>0.48275862068965519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0.77948717948717949</v>
      </c>
      <c r="K22" s="4">
        <f>RANK(J22,'Universal Aggregate Worksheet'!K7:K67,0)</f>
        <v>55</v>
      </c>
      <c r="L22" s="10">
        <f>AVERAGE('Universal Aggregate Worksheet'!K7:K67)</f>
        <v>0.83149518620170282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1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0.82914572864321612</v>
      </c>
      <c r="K23" s="4">
        <f>RANK(J23,'Universal Aggregate Worksheet'!L7:L67,1)</f>
        <v>29</v>
      </c>
      <c r="L23" s="10">
        <f>AVERAGE('Universal Aggregate Worksheet'!L7:L67)</f>
        <v>0.83152466545660453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4.1666666666666664E-2</v>
      </c>
      <c r="D24" s="65" t="s">
        <v>16</v>
      </c>
      <c r="E24" s="12" t="s">
        <v>117</v>
      </c>
      <c r="F24" s="10">
        <f>(F18*'Efficiency Adjustment'!B66)/C71</f>
        <v>32.291043741744268</v>
      </c>
      <c r="G24" s="7"/>
      <c r="H24" s="64"/>
      <c r="I24" s="4" t="s">
        <v>198</v>
      </c>
      <c r="J24" s="6">
        <f>B22</f>
        <v>0.54166666666666663</v>
      </c>
      <c r="K24" s="4">
        <f>RANK(J24,'Universal Aggregate Worksheet'!AG7:AG67,0)</f>
        <v>2</v>
      </c>
      <c r="L24" s="6">
        <f>AVERAGE('Universal Aggregate Worksheet'!AG7:AG67)</f>
        <v>0.35628848770078209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25.311691837691292</v>
      </c>
      <c r="G25" s="7"/>
      <c r="H25" s="64"/>
      <c r="I25" s="12" t="s">
        <v>199</v>
      </c>
      <c r="J25" s="6">
        <f>C22</f>
        <v>0.48275862068965519</v>
      </c>
      <c r="K25" s="4">
        <f>RANK(J25,'Universal Aggregate Worksheet'!AH7:AH67,1)</f>
        <v>55</v>
      </c>
      <c r="L25" s="6">
        <f>AVERAGE('Universal Aggregate Worksheet'!AH7:AH67)</f>
        <v>0.3493137424303725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6.9793519040529759</v>
      </c>
      <c r="G26" s="7"/>
      <c r="H26" s="64"/>
      <c r="I26" s="12" t="s">
        <v>212</v>
      </c>
      <c r="J26" s="10">
        <f>F41</f>
        <v>6.5573770491803282E-2</v>
      </c>
      <c r="K26" s="4">
        <f>RANK(J26,'Universal Aggregate Worksheet'!AM7:AM67,0)</f>
        <v>58</v>
      </c>
      <c r="L26" s="10">
        <f>AVERAGE('Universal Aggregate Worksheet'!AM7:AM67)</f>
        <v>0.1054281375798341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304</v>
      </c>
      <c r="C27" s="4">
        <v>285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9.0624999999999997E-2</v>
      </c>
      <c r="K27" s="4">
        <f>RANK(J27,'Universal Aggregate Worksheet'!AN7:AN67,1)</f>
        <v>16</v>
      </c>
      <c r="L27" s="10">
        <f>AVERAGE('Universal Aggregate Worksheet'!AN7:AN67)</f>
        <v>0.10330696701317862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150</v>
      </c>
      <c r="C28" s="12">
        <v>169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6.8181818181818177E-2</v>
      </c>
      <c r="K28" s="4">
        <f>RANK(J28,'Universal Aggregate Worksheet'!AI7:AI67,0)</f>
        <v>59</v>
      </c>
      <c r="L28" s="10">
        <f>AVERAGE('Universal Aggregate Worksheet'!AI7:AI67)</f>
        <v>0.10591125655082807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67</v>
      </c>
      <c r="C29" s="12">
        <v>66</v>
      </c>
      <c r="D29" s="65" t="s">
        <v>21</v>
      </c>
      <c r="E29" s="4" t="s">
        <v>141</v>
      </c>
      <c r="F29" s="10">
        <f>B10/F9</f>
        <v>1.0397727272727273</v>
      </c>
      <c r="G29" s="29"/>
      <c r="H29" s="64"/>
      <c r="I29" s="12" t="s">
        <v>215</v>
      </c>
      <c r="J29" s="80">
        <f>G44</f>
        <v>7.901907356948229E-2</v>
      </c>
      <c r="K29" s="4">
        <f>RANK(J29,'Universal Aggregate Worksheet'!AJ7:AJ67,1)</f>
        <v>9</v>
      </c>
      <c r="L29" s="10">
        <f>AVERAGE('Universal Aggregate Worksheet'!AJ7:AJ67)</f>
        <v>0.10497009740859424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0.87193460490463215</v>
      </c>
      <c r="G30" s="7"/>
      <c r="H30" s="64"/>
      <c r="I30" s="12" t="s">
        <v>216</v>
      </c>
      <c r="J30" s="80">
        <f>F45</f>
        <v>0.10833333333333334</v>
      </c>
      <c r="K30" s="4">
        <f>RANK(J30,'Universal Aggregate Worksheet'!AK7:AK67,0)</f>
        <v>43</v>
      </c>
      <c r="L30" s="10">
        <f>AVERAGE('Universal Aggregate Worksheet'!AK7:AK67)</f>
        <v>0.1285852951736173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0.16783812236809514</v>
      </c>
      <c r="G31" s="29"/>
      <c r="H31" s="64"/>
      <c r="I31" s="12" t="s">
        <v>217</v>
      </c>
      <c r="J31" s="80">
        <f>G45</f>
        <v>0.15384615384615385</v>
      </c>
      <c r="K31" s="4">
        <f>RANK(J31,'Universal Aggregate Worksheet'!AL7:AL67,1)</f>
        <v>48</v>
      </c>
      <c r="L31" s="10">
        <f>AVERAGE('Universal Aggregate Worksheet'!AL7:AL67)</f>
        <v>0.12576713950689611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123</v>
      </c>
      <c r="C32" s="94">
        <v>125</v>
      </c>
      <c r="D32" s="65" t="s">
        <v>24</v>
      </c>
      <c r="E32" s="4" t="s">
        <v>143</v>
      </c>
      <c r="F32" s="10">
        <f>B12/F9</f>
        <v>0.63352272727272729</v>
      </c>
      <c r="G32" s="29"/>
      <c r="H32" s="64"/>
      <c r="I32" s="12" t="s">
        <v>219</v>
      </c>
      <c r="J32" s="10">
        <f>F52</f>
        <v>4.4506258692628649E-2</v>
      </c>
      <c r="K32" s="4">
        <f>RANK(J32,'Universal Aggregate Worksheet'!AO7:AO67,1)</f>
        <v>13</v>
      </c>
      <c r="L32" s="10">
        <f>AVERAGE('Universal Aggregate Worksheet'!AO7:AO67)</f>
        <v>5.6331677340189686E-2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195</v>
      </c>
      <c r="C33" s="12">
        <v>199</v>
      </c>
      <c r="D33" s="65" t="s">
        <v>25</v>
      </c>
      <c r="E33" s="12" t="s">
        <v>144</v>
      </c>
      <c r="F33" s="10">
        <f>C12/F10</f>
        <v>0.50953678474114439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4.1724617524339362E-2</v>
      </c>
      <c r="K33" s="4">
        <f>RANK(J33,'Universal Aggregate Worksheet'!AP7:AP67,0)</f>
        <v>57</v>
      </c>
      <c r="L33" s="10">
        <f>AVERAGE('Universal Aggregate Worksheet'!AP7:AP67)</f>
        <v>5.6690246804345534E-2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152</v>
      </c>
      <c r="C34" s="94">
        <v>165</v>
      </c>
      <c r="D34" s="65" t="s">
        <v>26</v>
      </c>
      <c r="E34" s="12" t="s">
        <v>87</v>
      </c>
      <c r="F34" s="13">
        <f>F32-F33</f>
        <v>0.1239859425315829</v>
      </c>
      <c r="G34" s="29"/>
      <c r="H34" s="64"/>
      <c r="I34" s="12" t="s">
        <v>220</v>
      </c>
      <c r="J34" s="80">
        <f>F53</f>
        <v>0.26158038147138962</v>
      </c>
      <c r="K34" s="4">
        <f>RANK(J34,'Universal Aggregate Worksheet'!AQ7:AQ67,0)</f>
        <v>56</v>
      </c>
      <c r="L34" s="10">
        <f>AVERAGE('Universal Aggregate Worksheet'!AQ7:AQ67)</f>
        <v>0.31623579267479679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43</v>
      </c>
      <c r="C35" s="94">
        <f>C33-C34</f>
        <v>34</v>
      </c>
      <c r="D35" s="65" t="s">
        <v>27</v>
      </c>
      <c r="E35" s="12" t="s">
        <v>145</v>
      </c>
      <c r="F35" s="6">
        <f>((0.167*B21)+(B9)+(0.83*B23))/B10</f>
        <v>0.33380054644808743</v>
      </c>
      <c r="G35" s="30"/>
      <c r="H35" s="64"/>
      <c r="I35" s="12" t="s">
        <v>221</v>
      </c>
      <c r="J35" s="80">
        <f>G53</f>
        <v>0.29261363636363635</v>
      </c>
      <c r="K35" s="4">
        <f>RANK(J35,'Universal Aggregate Worksheet'!AR7:AR67,1)</f>
        <v>23</v>
      </c>
      <c r="L35" s="10">
        <f>AVERAGE('Universal Aggregate Worksheet'!AR7:AR67)</f>
        <v>0.3146315296399585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0.77948717948717949</v>
      </c>
      <c r="C36" s="6">
        <f>C34/(C34+C35)</f>
        <v>0.82914572864321612</v>
      </c>
      <c r="D36" s="65" t="s">
        <v>28</v>
      </c>
      <c r="E36" s="12" t="s">
        <v>146</v>
      </c>
      <c r="F36" s="6">
        <f>((0.167*C21)+(C9)+(0.83*C23))/C10</f>
        <v>0.29427499999999995</v>
      </c>
      <c r="G36" s="7"/>
      <c r="H36" s="64"/>
      <c r="I36" s="12" t="s">
        <v>352</v>
      </c>
      <c r="J36" s="80">
        <f>F54</f>
        <v>0.18256130790190736</v>
      </c>
      <c r="K36" s="4">
        <f>RANK(J36,'Universal Aggregate Worksheet'!N7:N67,1)</f>
        <v>8</v>
      </c>
      <c r="L36" s="4">
        <f>AVERAGE('Universal Aggregate Worksheet'!N7:N67)</f>
        <v>0.22259969622359907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0.54785201793721972</v>
      </c>
      <c r="G37" s="30"/>
      <c r="H37" s="64"/>
      <c r="I37" s="12" t="s">
        <v>353</v>
      </c>
      <c r="J37" s="80">
        <f>F55</f>
        <v>0.42613636363636365</v>
      </c>
      <c r="K37" s="4">
        <f>RANK(J37,'Universal Aggregate Worksheet'!M7:M67,1)</f>
        <v>12</v>
      </c>
      <c r="L37" s="4">
        <f>AVERAGE('Universal Aggregate Worksheet'!M7:M67)</f>
        <v>0.47854779615799564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0.50357219251336893</v>
      </c>
      <c r="G38" s="30"/>
      <c r="H38" s="64"/>
      <c r="I38" s="12" t="s">
        <v>200</v>
      </c>
      <c r="J38" s="10">
        <f>B71</f>
        <v>28.75115214844751</v>
      </c>
      <c r="K38" s="4">
        <f>RANK(J38,'Universal Aggregate Worksheet'!AS7:AS67,0)</f>
        <v>46</v>
      </c>
      <c r="L38" s="10">
        <f>AVERAGE('Universal Aggregate Worksheet'!AS7:AS67)</f>
        <v>29.469364532173056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32</v>
      </c>
      <c r="C39" s="12">
        <v>30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31.069580989353121</v>
      </c>
      <c r="K39" s="4">
        <f>RANK(J39,'Universal Aggregate Worksheet'!AT7:AT67,1)</f>
        <v>54</v>
      </c>
      <c r="L39" s="10">
        <f>AVERAGE('Universal Aggregate Worksheet'!AT7:AT67)</f>
        <v>29.359486606679649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26.5</v>
      </c>
      <c r="C40" s="4">
        <v>26.5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-2.3184288409056109</v>
      </c>
      <c r="K40" s="4">
        <f>RANK(J40,'Universal Aggregate Worksheet'!AU7:AU67,0)</f>
        <v>53</v>
      </c>
      <c r="L40" s="10">
        <f>AVERAGE('Universal Aggregate Worksheet'!AU7:AU67)</f>
        <v>0.10987792549340125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6.5573770491803282E-2</v>
      </c>
      <c r="G41" s="13">
        <f>C20/C10</f>
        <v>9.0624999999999997E-2</v>
      </c>
      <c r="H41" s="64"/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9.0624999999999997E-2</v>
      </c>
      <c r="G42" s="10">
        <f>B20/B10</f>
        <v>6.5573770491803282E-2</v>
      </c>
      <c r="H42" s="64"/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-2.5051229508196715E-2</v>
      </c>
      <c r="G43" s="10">
        <f>G41-G42</f>
        <v>2.5051229508196715E-2</v>
      </c>
      <c r="H43" s="64"/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600</v>
      </c>
      <c r="C44" s="4">
        <v>600</v>
      </c>
      <c r="D44" s="65" t="s">
        <v>34</v>
      </c>
      <c r="E44" s="12" t="s">
        <v>209</v>
      </c>
      <c r="F44" s="79">
        <f>B20/F9</f>
        <v>6.8181818181818177E-2</v>
      </c>
      <c r="G44" s="79">
        <f>C20/F10</f>
        <v>7.901907356948229E-2</v>
      </c>
      <c r="H44" s="64"/>
      <c r="N44" s="11"/>
      <c r="O44" s="38"/>
      <c r="P44" s="38"/>
      <c r="Q44" s="38"/>
      <c r="R44" s="38"/>
      <c r="S44" s="38"/>
      <c r="T44" s="40"/>
      <c r="U44" s="40"/>
      <c r="V44" s="39"/>
      <c r="W44" s="40"/>
    </row>
    <row r="45" spans="1:23" ht="15.75" thickBot="1">
      <c r="D45" s="65" t="s">
        <v>35</v>
      </c>
      <c r="E45" s="4" t="s">
        <v>210</v>
      </c>
      <c r="F45" s="79">
        <f>B21/B9</f>
        <v>0.10833333333333334</v>
      </c>
      <c r="G45" s="79">
        <f>C21/C9</f>
        <v>0.15384615384615385</v>
      </c>
      <c r="H45" s="64"/>
      <c r="N45" s="11"/>
      <c r="O45" s="11"/>
      <c r="P45" s="11"/>
      <c r="Q45" s="11"/>
      <c r="R45" s="11"/>
      <c r="S45" s="11"/>
      <c r="T45" s="11"/>
      <c r="U45" s="11"/>
      <c r="V45" s="11"/>
      <c r="W45" s="11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N46" s="11"/>
      <c r="O46" s="11"/>
      <c r="P46" s="11"/>
      <c r="Q46" s="11"/>
      <c r="R46" s="11"/>
      <c r="S46" s="11"/>
      <c r="T46" s="11"/>
      <c r="U46" s="11"/>
      <c r="V46" s="11"/>
      <c r="W46" s="11"/>
    </row>
    <row r="47" spans="1:23">
      <c r="D47" s="65" t="s">
        <v>37</v>
      </c>
      <c r="E47" s="24" t="s">
        <v>150</v>
      </c>
      <c r="F47" s="7"/>
      <c r="G47" s="7"/>
      <c r="H47" s="64"/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0.22443181818181818</v>
      </c>
      <c r="G48" s="32"/>
      <c r="H48" s="64"/>
    </row>
    <row r="49" spans="1:8">
      <c r="A49" s="4" t="s">
        <v>45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26.702997275204361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33.521126760563376</v>
      </c>
      <c r="D49" s="65" t="s">
        <v>38</v>
      </c>
      <c r="E49" s="4" t="s">
        <v>152</v>
      </c>
      <c r="F49" s="10">
        <f>C15/F10</f>
        <v>0.14168937329700274</v>
      </c>
      <c r="G49" s="29"/>
      <c r="H49" s="64"/>
    </row>
    <row r="50" spans="1:8">
      <c r="A50" s="4" t="s">
        <v>44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35.365853658536587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34.466019417475728</v>
      </c>
      <c r="D50" s="65" t="s">
        <v>41</v>
      </c>
      <c r="E50" s="7"/>
      <c r="F50" s="7"/>
      <c r="G50" s="7"/>
      <c r="H50" s="64"/>
    </row>
    <row r="51" spans="1:8">
      <c r="A51" s="4" t="s">
        <v>349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23.913043478260871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34.577114427860693</v>
      </c>
      <c r="D51" s="65" t="s">
        <v>42</v>
      </c>
      <c r="E51" s="24" t="s">
        <v>84</v>
      </c>
      <c r="F51" s="7"/>
      <c r="G51" s="7"/>
      <c r="H51" s="64"/>
    </row>
    <row r="52" spans="1:8">
      <c r="A52" s="4" t="s">
        <v>43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29.530201342281881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37.583892617449663</v>
      </c>
      <c r="D52" s="65" t="s">
        <v>43</v>
      </c>
      <c r="E52" s="4" t="s">
        <v>85</v>
      </c>
      <c r="F52" s="10">
        <f>B39/F11</f>
        <v>4.4506258692628649E-2</v>
      </c>
      <c r="G52" s="10">
        <f>C39/F11</f>
        <v>4.1724617524339362E-2</v>
      </c>
      <c r="H52" s="64"/>
    </row>
    <row r="53" spans="1:8">
      <c r="A53" s="4" t="s">
        <v>2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29.562982005141386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26.493506493506491</v>
      </c>
      <c r="D53" s="65" t="s">
        <v>44</v>
      </c>
      <c r="E53" s="12" t="s">
        <v>211</v>
      </c>
      <c r="F53" s="79">
        <f>(C12-C9)/F10</f>
        <v>0.26158038147138962</v>
      </c>
      <c r="G53" s="79">
        <f>(B12-B9)/F9</f>
        <v>0.29261363636363635</v>
      </c>
      <c r="H53" s="64"/>
    </row>
    <row r="54" spans="1:8">
      <c r="A54" s="4" t="s">
        <v>28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31.662269129287601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22.082018927444793</v>
      </c>
      <c r="D54" s="65" t="s">
        <v>45</v>
      </c>
      <c r="E54" s="12" t="s">
        <v>350</v>
      </c>
      <c r="F54" s="79">
        <f>B29/F10</f>
        <v>0.18256130790190736</v>
      </c>
      <c r="G54" s="79">
        <f>C29/F9</f>
        <v>0.1875</v>
      </c>
      <c r="H54" s="64"/>
    </row>
    <row r="55" spans="1:8">
      <c r="A55" s="4" t="s">
        <v>13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35.977337110481585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26.229508196721312</v>
      </c>
      <c r="D55" s="65" t="s">
        <v>46</v>
      </c>
      <c r="E55" s="12" t="s">
        <v>351</v>
      </c>
      <c r="F55" s="79">
        <f>B28/F9</f>
        <v>0.42613636363636365</v>
      </c>
      <c r="G55" s="79">
        <f>C28/F10</f>
        <v>0.46049046321525888</v>
      </c>
      <c r="H55" s="64"/>
    </row>
    <row r="56" spans="1:8">
      <c r="A56" s="4" t="s">
        <v>24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31.549295774647888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29.973474801061005</v>
      </c>
      <c r="D56" s="65" t="s">
        <v>48</v>
      </c>
      <c r="E56" s="7"/>
      <c r="F56" s="7"/>
      <c r="G56" s="7"/>
      <c r="H56" s="64"/>
    </row>
    <row r="57" spans="1:8">
      <c r="A57" s="4" t="s">
        <v>188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17.84037558685446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37.288135593220339</v>
      </c>
      <c r="D57" s="65" t="s">
        <v>192</v>
      </c>
      <c r="E57" s="25" t="s">
        <v>99</v>
      </c>
      <c r="F57" s="7"/>
      <c r="G57" s="7"/>
      <c r="H57" s="64"/>
    </row>
    <row r="58" spans="1:8">
      <c r="A58" s="4" t="s">
        <v>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25.407166123778502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28.481012658227851</v>
      </c>
      <c r="D58" s="65" t="s">
        <v>191</v>
      </c>
      <c r="E58" s="12" t="s">
        <v>100</v>
      </c>
      <c r="F58" s="10">
        <f>B71</f>
        <v>28.75115214844751</v>
      </c>
      <c r="G58" s="7"/>
      <c r="H58" s="64"/>
    </row>
    <row r="59" spans="1:8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31.069580989353121</v>
      </c>
      <c r="G59" s="7"/>
      <c r="H59" s="64"/>
    </row>
    <row r="60" spans="1:8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-2.3184288409056109</v>
      </c>
      <c r="G60" s="7"/>
      <c r="H60" s="64"/>
    </row>
    <row r="61" spans="1:8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</row>
    <row r="62" spans="1:8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</row>
    <row r="63" spans="1:8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</row>
    <row r="64" spans="1:8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</row>
    <row r="65" spans="1:8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</row>
    <row r="66" spans="1:8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</row>
    <row r="67" spans="1:8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</row>
    <row r="68" spans="1:8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</row>
    <row r="69" spans="1:8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</row>
    <row r="70" spans="1:8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8">
      <c r="A71" s="21" t="s">
        <v>103</v>
      </c>
      <c r="B71" s="34">
        <f>AVERAGEIF(B49:B67,"&gt;0")</f>
        <v>28.75115214844751</v>
      </c>
      <c r="C71" s="34">
        <f>AVERAGEIF(C49:C67,"&gt;0")</f>
        <v>31.069580989353121</v>
      </c>
      <c r="H71" s="64"/>
    </row>
  </sheetData>
  <mergeCells count="4">
    <mergeCell ref="A5:C5"/>
    <mergeCell ref="E5:G5"/>
    <mergeCell ref="A46:C46"/>
    <mergeCell ref="I5:L5"/>
  </mergeCells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4">
      <colorScale>
        <cfvo type="min" val="0"/>
        <cfvo type="formula" val="$D$32"/>
        <cfvo type="max" val="0"/>
        <color rgb="FFF8696B"/>
        <color rgb="FFFFEB84"/>
        <color rgb="FF63BE7B"/>
      </colorScale>
    </cfRule>
  </conditionalFormatting>
  <conditionalFormatting sqref="J10">
    <cfRule type="colorScale" priority="35">
      <colorScale>
        <cfvo type="min" val="0"/>
        <cfvo type="formula" val="$D$33"/>
        <cfvo type="max" val="0"/>
        <color rgb="FF00B050"/>
        <color rgb="FFFFEB84"/>
        <color rgb="FFFF0000"/>
      </colorScale>
    </cfRule>
  </conditionalFormatting>
  <conditionalFormatting sqref="J11">
    <cfRule type="colorScale" priority="36">
      <colorScale>
        <cfvo type="min" val="0"/>
        <cfvo type="formula" val="$D$34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8" fitToWidth="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B1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53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110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UMBC</v>
      </c>
      <c r="C7" s="75" t="s">
        <v>62</v>
      </c>
      <c r="D7" s="66" t="s">
        <v>193</v>
      </c>
      <c r="E7" s="7"/>
      <c r="F7" s="75" t="str">
        <f>B1</f>
        <v>UMBC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64.022191400832185</v>
      </c>
      <c r="K8" s="4">
        <f>RANK(J8,'Universal Aggregate Worksheet'!I7:I67,0)</f>
        <v>45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84</v>
      </c>
      <c r="C9" s="4">
        <v>91</v>
      </c>
      <c r="D9" s="65" t="s">
        <v>1</v>
      </c>
      <c r="E9" s="4" t="s">
        <v>77</v>
      </c>
      <c r="F9" s="77">
        <f>B32+B33+C35</f>
        <v>291</v>
      </c>
      <c r="G9" s="27"/>
      <c r="H9" s="64"/>
      <c r="I9" s="12" t="s">
        <v>154</v>
      </c>
      <c r="J9" s="9">
        <f>F12</f>
        <v>32.288488210818308</v>
      </c>
      <c r="K9" s="4">
        <f>RANK(J9,'Universal Aggregate Worksheet'!F7:F67,0)</f>
        <v>41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299</v>
      </c>
      <c r="C10" s="4">
        <v>315</v>
      </c>
      <c r="D10" s="65" t="s">
        <v>2</v>
      </c>
      <c r="E10" s="4" t="s">
        <v>78</v>
      </c>
      <c r="F10" s="77">
        <f>C32+C33+B35</f>
        <v>286</v>
      </c>
      <c r="G10" s="27"/>
      <c r="H10" s="64"/>
      <c r="I10" s="12" t="s">
        <v>155</v>
      </c>
      <c r="J10" s="9">
        <f>F13</f>
        <v>31.733703190013873</v>
      </c>
      <c r="K10" s="4">
        <f>RANK(J10,'Universal Aggregate Worksheet'!G7:G67,1)</f>
        <v>23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0.28093645484949831</v>
      </c>
      <c r="C11" s="6">
        <f>C9/C10</f>
        <v>0.28888888888888886</v>
      </c>
      <c r="D11" s="65" t="s">
        <v>3</v>
      </c>
      <c r="E11" s="4" t="s">
        <v>79</v>
      </c>
      <c r="F11" s="77">
        <f>SUM(F9:F10)</f>
        <v>577</v>
      </c>
      <c r="G11" s="27"/>
      <c r="H11" s="64"/>
      <c r="I11" s="12" t="s">
        <v>203</v>
      </c>
      <c r="J11" s="9">
        <f>J9-J10</f>
        <v>0.55478502080443448</v>
      </c>
      <c r="K11" s="4">
        <f>RANK(J11,'Universal Aggregate Worksheet'!H7:H67,0)</f>
        <v>26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166</v>
      </c>
      <c r="C12" s="4">
        <v>194</v>
      </c>
      <c r="D12" s="65" t="s">
        <v>4</v>
      </c>
      <c r="E12" s="4" t="s">
        <v>80</v>
      </c>
      <c r="F12" s="78">
        <f>F9/(B44/60)</f>
        <v>32.288488210818308</v>
      </c>
      <c r="G12" s="28"/>
      <c r="H12" s="64"/>
      <c r="I12" s="4" t="s">
        <v>128</v>
      </c>
      <c r="J12" s="10">
        <f>F24</f>
        <v>28.579006275526211</v>
      </c>
      <c r="K12" s="4">
        <f>RANK(J12,'Universal Aggregate Worksheet'!AB7:AB67,0)</f>
        <v>35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0.55518394648829428</v>
      </c>
      <c r="C13" s="6">
        <f>C12/C10</f>
        <v>0.61587301587301591</v>
      </c>
      <c r="D13" s="65" t="s">
        <v>5</v>
      </c>
      <c r="E13" s="4" t="s">
        <v>81</v>
      </c>
      <c r="F13" s="78">
        <f>F10/(B44/60)</f>
        <v>31.733703190013873</v>
      </c>
      <c r="G13" s="28"/>
      <c r="H13" s="64"/>
      <c r="I13" s="4" t="s">
        <v>131</v>
      </c>
      <c r="J13" s="10">
        <f>F25</f>
        <v>29.418733837962474</v>
      </c>
      <c r="K13" s="4">
        <f>RANK(J13,'Universal Aggregate Worksheet'!AD7:AD67,1)</f>
        <v>34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0.50602409638554213</v>
      </c>
      <c r="C14" s="6">
        <f>C9/C12</f>
        <v>0.46907216494845361</v>
      </c>
      <c r="D14" s="65" t="s">
        <v>6</v>
      </c>
      <c r="E14" s="4" t="s">
        <v>82</v>
      </c>
      <c r="F14" s="78">
        <f>F11/(B44/60)</f>
        <v>64.022191400832185</v>
      </c>
      <c r="G14" s="28"/>
      <c r="H14" s="64"/>
      <c r="I14" s="4" t="s">
        <v>133</v>
      </c>
      <c r="J14" s="10">
        <f>F26</f>
        <v>-0.83972756243626279</v>
      </c>
      <c r="K14" s="4">
        <f>RANK(J14,'Universal Aggregate Worksheet'!AF7:AF67,0)</f>
        <v>35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63</v>
      </c>
      <c r="C15" s="4">
        <v>51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1.0274914089347078</v>
      </c>
      <c r="K15" s="4">
        <f>RANK(J15,'Universal Aggregate Worksheet'!O7:O67,0)</f>
        <v>32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0.75</v>
      </c>
      <c r="C16" s="6">
        <f>C15/C9</f>
        <v>0.56043956043956045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1.1013986013986015</v>
      </c>
      <c r="K16" s="4">
        <f>RANK(J16,'Universal Aggregate Worksheet'!T7:T67,1)</f>
        <v>46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21</v>
      </c>
      <c r="C17" s="8">
        <f>C9-C15</f>
        <v>40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0.29043143812709027</v>
      </c>
      <c r="K17" s="4">
        <f>RANK(J17,'Universal Aggregate Worksheet'!R7:R67,0)</f>
        <v>37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28.865979381443296</v>
      </c>
      <c r="G18" s="29"/>
      <c r="H18" s="64"/>
      <c r="I18" s="4" t="s">
        <v>166</v>
      </c>
      <c r="J18" s="6">
        <f>F36</f>
        <v>0.2968095238095238</v>
      </c>
      <c r="K18" s="4">
        <f>RANK(J18,'Universal Aggregate Worksheet'!W7:W67,1)</f>
        <v>33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31.818181818181817</v>
      </c>
      <c r="G19" s="29"/>
      <c r="H19" s="64"/>
      <c r="I19" s="4" t="s">
        <v>176</v>
      </c>
      <c r="J19" s="10">
        <f>F48</f>
        <v>0.21649484536082475</v>
      </c>
      <c r="K19" s="4">
        <f>RANK(J19,'Universal Aggregate Worksheet'!Y7:Y67,0)</f>
        <v>9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47</v>
      </c>
      <c r="C20" s="4">
        <v>24</v>
      </c>
      <c r="D20" s="65" t="s">
        <v>12</v>
      </c>
      <c r="E20" s="4" t="s">
        <v>115</v>
      </c>
      <c r="F20" s="10">
        <f>F18-F19</f>
        <v>-2.9522024367385207</v>
      </c>
      <c r="G20" s="29"/>
      <c r="H20" s="64"/>
      <c r="I20" s="4" t="s">
        <v>177</v>
      </c>
      <c r="J20" s="10">
        <f>F49</f>
        <v>0.17832167832167833</v>
      </c>
      <c r="K20" s="4">
        <f>RANK(J20,'Universal Aggregate Worksheet'!Z7:Z67,1)</f>
        <v>37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17</v>
      </c>
      <c r="C21" s="4">
        <v>5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0.53333333333333333</v>
      </c>
      <c r="K21" s="4">
        <f>RANK(J21,'Universal Aggregate Worksheet'!J7:J67,0)</f>
        <v>18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0.36170212765957449</v>
      </c>
      <c r="C22" s="23">
        <f>C21/C20</f>
        <v>0.20833333333333334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0.82499999999999996</v>
      </c>
      <c r="K22" s="4">
        <f>RANK(J22,'Universal Aggregate Worksheet'!K7:K67,0)</f>
        <v>32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2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0.88124999999999998</v>
      </c>
      <c r="K23" s="4">
        <f>RANK(J23,'Universal Aggregate Worksheet'!L7:L67,1)</f>
        <v>56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4.2553191489361701E-2</v>
      </c>
      <c r="D24" s="65" t="s">
        <v>16</v>
      </c>
      <c r="E24" s="12" t="s">
        <v>117</v>
      </c>
      <c r="F24" s="10">
        <f>(F18*'Efficiency Adjustment'!B66)/C71</f>
        <v>28.579006275526211</v>
      </c>
      <c r="G24" s="7"/>
      <c r="H24" s="64"/>
      <c r="I24" s="4" t="s">
        <v>198</v>
      </c>
      <c r="J24" s="6">
        <f>B22</f>
        <v>0.36170212765957449</v>
      </c>
      <c r="K24" s="4">
        <f>RANK(J24,'Universal Aggregate Worksheet'!AG7:AG67,0)</f>
        <v>29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29.418733837962474</v>
      </c>
      <c r="G25" s="7"/>
      <c r="H25" s="64"/>
      <c r="I25" s="12" t="s">
        <v>199</v>
      </c>
      <c r="J25" s="6">
        <f>C22</f>
        <v>0.20833333333333334</v>
      </c>
      <c r="K25" s="4">
        <f>RANK(J25,'Universal Aggregate Worksheet'!AH7:AH67,1)</f>
        <v>5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-0.83972756243626279</v>
      </c>
      <c r="G26" s="7"/>
      <c r="H26" s="64"/>
      <c r="I26" s="12" t="s">
        <v>212</v>
      </c>
      <c r="J26" s="10">
        <f>F41</f>
        <v>0.15719063545150502</v>
      </c>
      <c r="K26" s="4">
        <f>RANK(J26,'Universal Aggregate Worksheet'!AM7:AM67,0)</f>
        <v>4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240</v>
      </c>
      <c r="C27" s="4">
        <v>244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7.6190476190476197E-2</v>
      </c>
      <c r="K27" s="4">
        <f>RANK(J27,'Universal Aggregate Worksheet'!AN7:AN67,1)</f>
        <v>8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142</v>
      </c>
      <c r="C28" s="12">
        <v>117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0.16151202749140894</v>
      </c>
      <c r="K28" s="4">
        <f>RANK(J28,'Universal Aggregate Worksheet'!AI7:AI67,0)</f>
        <v>1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58</v>
      </c>
      <c r="C29" s="12">
        <v>56</v>
      </c>
      <c r="D29" s="65" t="s">
        <v>21</v>
      </c>
      <c r="E29" s="4" t="s">
        <v>141</v>
      </c>
      <c r="F29" s="10">
        <f>B10/F9</f>
        <v>1.0274914089347078</v>
      </c>
      <c r="G29" s="29"/>
      <c r="H29" s="64"/>
      <c r="I29" s="12" t="s">
        <v>215</v>
      </c>
      <c r="J29" s="80">
        <f>G44</f>
        <v>8.3916083916083919E-2</v>
      </c>
      <c r="K29" s="4">
        <f>RANK(J29,'Universal Aggregate Worksheet'!AJ7:AJ67,1)</f>
        <v>15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1.1013986013986015</v>
      </c>
      <c r="G30" s="7"/>
      <c r="H30" s="64"/>
      <c r="I30" s="12" t="s">
        <v>216</v>
      </c>
      <c r="J30" s="80">
        <f>F45</f>
        <v>0.20238095238095238</v>
      </c>
      <c r="K30" s="4">
        <f>RANK(J30,'Universal Aggregate Worksheet'!AK7:AK67,0)</f>
        <v>4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-7.3907192463893656E-2</v>
      </c>
      <c r="G31" s="29"/>
      <c r="H31" s="64"/>
      <c r="I31" s="12" t="s">
        <v>217</v>
      </c>
      <c r="J31" s="80">
        <f>G45</f>
        <v>5.4945054945054944E-2</v>
      </c>
      <c r="K31" s="4">
        <f>RANK(J31,'Universal Aggregate Worksheet'!AL7:AL67,1)</f>
        <v>2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112</v>
      </c>
      <c r="C32" s="94">
        <v>98</v>
      </c>
      <c r="D32" s="65" t="s">
        <v>24</v>
      </c>
      <c r="E32" s="4" t="s">
        <v>143</v>
      </c>
      <c r="F32" s="10">
        <f>B12/F9</f>
        <v>0.57044673539518898</v>
      </c>
      <c r="G32" s="29"/>
      <c r="H32" s="64"/>
      <c r="I32" s="12" t="s">
        <v>219</v>
      </c>
      <c r="J32" s="10">
        <f>F52</f>
        <v>4.1594454072790298E-2</v>
      </c>
      <c r="K32" s="4">
        <f>RANK(J32,'Universal Aggregate Worksheet'!AO7:AO67,1)</f>
        <v>12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160</v>
      </c>
      <c r="C33" s="12">
        <v>160</v>
      </c>
      <c r="D33" s="65" t="s">
        <v>25</v>
      </c>
      <c r="E33" s="12" t="s">
        <v>144</v>
      </c>
      <c r="F33" s="10">
        <f>C12/F10</f>
        <v>0.67832167832167833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8.3188908145580595E-2</v>
      </c>
      <c r="K33" s="4">
        <f>RANK(J33,'Universal Aggregate Worksheet'!AP7:AP67,0)</f>
        <v>1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132</v>
      </c>
      <c r="C34" s="94">
        <v>141</v>
      </c>
      <c r="D34" s="65" t="s">
        <v>26</v>
      </c>
      <c r="E34" s="12" t="s">
        <v>87</v>
      </c>
      <c r="F34" s="13">
        <f>F32-F33</f>
        <v>-0.10787494292648936</v>
      </c>
      <c r="G34" s="29"/>
      <c r="H34" s="64"/>
      <c r="I34" s="12" t="s">
        <v>220</v>
      </c>
      <c r="J34" s="80">
        <f>F53</f>
        <v>0.36013986013986016</v>
      </c>
      <c r="K34" s="4">
        <f>RANK(J34,'Universal Aggregate Worksheet'!AQ7:AQ67,0)</f>
        <v>14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28</v>
      </c>
      <c r="C35" s="94">
        <f>C33-C34</f>
        <v>19</v>
      </c>
      <c r="D35" s="65" t="s">
        <v>27</v>
      </c>
      <c r="E35" s="12" t="s">
        <v>145</v>
      </c>
      <c r="F35" s="6">
        <f>((0.167*B21)+(B9)+(0.83*B23))/B10</f>
        <v>0.29043143812709027</v>
      </c>
      <c r="G35" s="30"/>
      <c r="H35" s="64"/>
      <c r="I35" s="12" t="s">
        <v>221</v>
      </c>
      <c r="J35" s="80">
        <f>G53</f>
        <v>0.28178694158075601</v>
      </c>
      <c r="K35" s="4">
        <f>RANK(J35,'Universal Aggregate Worksheet'!AR7:AR67,1)</f>
        <v>17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0.82499999999999996</v>
      </c>
      <c r="C36" s="6">
        <f>C34/(C34+C35)</f>
        <v>0.88124999999999998</v>
      </c>
      <c r="D36" s="65" t="s">
        <v>28</v>
      </c>
      <c r="E36" s="12" t="s">
        <v>146</v>
      </c>
      <c r="F36" s="6">
        <f>((0.167*C21)+(C9)+(0.83*C23))/C10</f>
        <v>0.2968095238095238</v>
      </c>
      <c r="G36" s="7"/>
      <c r="H36" s="64"/>
      <c r="I36" s="12" t="s">
        <v>352</v>
      </c>
      <c r="J36" s="80">
        <f>F54</f>
        <v>0.20279720279720279</v>
      </c>
      <c r="K36" s="4">
        <f>RANK(J36,'Universal Aggregate Worksheet'!N7:N67,1)</f>
        <v>24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0.52312650602409638</v>
      </c>
      <c r="G37" s="30"/>
      <c r="H37" s="64"/>
      <c r="I37" s="12" t="s">
        <v>353</v>
      </c>
      <c r="J37" s="80">
        <f>F55</f>
        <v>0.48797250859106528</v>
      </c>
      <c r="K37" s="4">
        <f>RANK(J37,'Universal Aggregate Worksheet'!M7:M67,1)</f>
        <v>40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0.48193298969072162</v>
      </c>
      <c r="G38" s="30"/>
      <c r="H38" s="64"/>
      <c r="I38" s="12" t="s">
        <v>200</v>
      </c>
      <c r="J38" s="10">
        <f>B71</f>
        <v>31.743329810925722</v>
      </c>
      <c r="K38" s="4">
        <f>RANK(J38,'Universal Aggregate Worksheet'!AS7:AS67,0)</f>
        <v>3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24</v>
      </c>
      <c r="C39" s="12">
        <v>48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29.724740367358475</v>
      </c>
      <c r="K39" s="4">
        <f>RANK(J39,'Universal Aggregate Worksheet'!AT7:AT67,1)</f>
        <v>39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15.5</v>
      </c>
      <c r="C40" s="4">
        <v>38.5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2.0185894435672473</v>
      </c>
      <c r="K40" s="4">
        <f>RANK(J40,'Universal Aggregate Worksheet'!AU7:AU67,0)</f>
        <v>12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0.15719063545150502</v>
      </c>
      <c r="G41" s="13">
        <f>C20/C10</f>
        <v>7.6190476190476197E-2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7.6190476190476197E-2</v>
      </c>
      <c r="G42" s="10">
        <f>B20/B10</f>
        <v>0.15719063545150502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9</v>
      </c>
      <c r="C43" s="4">
        <v>9</v>
      </c>
      <c r="D43" s="65" t="s">
        <v>190</v>
      </c>
      <c r="E43" s="12" t="s">
        <v>208</v>
      </c>
      <c r="F43" s="10">
        <f>F41-F42</f>
        <v>8.1000159261028826E-2</v>
      </c>
      <c r="G43" s="10">
        <f>G41-G42</f>
        <v>-8.1000159261028826E-2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540.75</v>
      </c>
      <c r="C44" s="4">
        <v>540.75</v>
      </c>
      <c r="D44" s="65" t="s">
        <v>34</v>
      </c>
      <c r="E44" s="12" t="s">
        <v>209</v>
      </c>
      <c r="F44" s="79">
        <f>B20/F9</f>
        <v>0.16151202749140894</v>
      </c>
      <c r="G44" s="79">
        <f>C20/F10</f>
        <v>8.3916083916083919E-2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0.20238095238095238</v>
      </c>
      <c r="G45" s="79">
        <f>C21/C9</f>
        <v>5.4945054945054944E-2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0.21649484536082475</v>
      </c>
      <c r="G48" s="32"/>
      <c r="H48" s="64"/>
      <c r="M48" s="65" t="s">
        <v>39</v>
      </c>
    </row>
    <row r="49" spans="1:13">
      <c r="A49" s="4" t="s">
        <v>44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35.365853658536587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34.466019417475728</v>
      </c>
      <c r="D49" s="65" t="s">
        <v>38</v>
      </c>
      <c r="E49" s="4" t="s">
        <v>152</v>
      </c>
      <c r="F49" s="10">
        <f>C15/F10</f>
        <v>0.17832167832167833</v>
      </c>
      <c r="G49" s="29"/>
      <c r="H49" s="64"/>
      <c r="M49" s="65" t="s">
        <v>38</v>
      </c>
    </row>
    <row r="50" spans="1:13">
      <c r="A50" s="4" t="s">
        <v>45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26.702997275204361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33.521126760563376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17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31.72043010752688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30.153846153846153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31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36.363636363636367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26.515151515151516</v>
      </c>
      <c r="D52" s="65" t="s">
        <v>43</v>
      </c>
      <c r="E52" s="4" t="s">
        <v>85</v>
      </c>
      <c r="F52" s="10">
        <f>B39/F11</f>
        <v>4.1594454072790298E-2</v>
      </c>
      <c r="G52" s="10">
        <f>C39/F11</f>
        <v>8.3188908145580595E-2</v>
      </c>
      <c r="H52" s="64"/>
      <c r="M52" s="65" t="s">
        <v>42</v>
      </c>
    </row>
    <row r="53" spans="1:13">
      <c r="A53" s="4" t="s">
        <v>25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30.640668523676879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20.820189274447952</v>
      </c>
      <c r="D53" s="65" t="s">
        <v>44</v>
      </c>
      <c r="E53" s="12" t="s">
        <v>211</v>
      </c>
      <c r="F53" s="79">
        <f>(C12-C9)/F10</f>
        <v>0.36013986013986016</v>
      </c>
      <c r="G53" s="79">
        <f>(B12-B9)/F9</f>
        <v>0.28178694158075601</v>
      </c>
      <c r="H53" s="64"/>
      <c r="M53" s="65" t="s">
        <v>43</v>
      </c>
    </row>
    <row r="54" spans="1:13">
      <c r="A54" s="4" t="s">
        <v>28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31.662269129287601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22.082018927444793</v>
      </c>
      <c r="D54" s="65" t="s">
        <v>45</v>
      </c>
      <c r="E54" s="12" t="s">
        <v>350</v>
      </c>
      <c r="F54" s="79">
        <f>B29/F10</f>
        <v>0.20279720279720279</v>
      </c>
      <c r="G54" s="79">
        <f>C29/F9</f>
        <v>0.19243986254295534</v>
      </c>
      <c r="H54" s="64"/>
      <c r="M54" s="65" t="s">
        <v>44</v>
      </c>
    </row>
    <row r="55" spans="1:13">
      <c r="A55" s="4" t="s">
        <v>19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39.722222222222221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34.625322997416021</v>
      </c>
      <c r="D55" s="65" t="s">
        <v>46</v>
      </c>
      <c r="E55" s="12" t="s">
        <v>351</v>
      </c>
      <c r="F55" s="79">
        <f>B28/F9</f>
        <v>0.48797250859106528</v>
      </c>
      <c r="G55" s="79">
        <f>C28/F10</f>
        <v>0.40909090909090912</v>
      </c>
      <c r="H55" s="64"/>
      <c r="M55" s="65" t="s">
        <v>45</v>
      </c>
    </row>
    <row r="56" spans="1:13">
      <c r="A56" s="4" t="s">
        <v>52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29.577464788732392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32.183908045977013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54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23.934426229508198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33.155080213903744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193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0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0</v>
      </c>
      <c r="D58" s="65" t="s">
        <v>191</v>
      </c>
      <c r="E58" s="12" t="s">
        <v>100</v>
      </c>
      <c r="F58" s="10">
        <f>B71</f>
        <v>31.743329810925722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29.724740367358475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2.0185894435672473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31.743329810925722</v>
      </c>
      <c r="C71" s="34">
        <f>AVERAGEIF(C49:C67,"&gt;0")</f>
        <v>29.724740367358475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C1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54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110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Vermont</v>
      </c>
      <c r="C7" s="75" t="s">
        <v>62</v>
      </c>
      <c r="D7" s="66" t="s">
        <v>193</v>
      </c>
      <c r="E7" s="7"/>
      <c r="F7" s="75" t="str">
        <f>B1</f>
        <v>Vermont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67.900000000000006</v>
      </c>
      <c r="K8" s="4">
        <f>RANK(J8,'Universal Aggregate Worksheet'!I7:I67,0)</f>
        <v>21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73</v>
      </c>
      <c r="C9" s="4">
        <v>124</v>
      </c>
      <c r="D9" s="65" t="s">
        <v>1</v>
      </c>
      <c r="E9" s="4" t="s">
        <v>77</v>
      </c>
      <c r="F9" s="77">
        <f>B32+B33+C35</f>
        <v>305</v>
      </c>
      <c r="G9" s="27"/>
      <c r="H9" s="64"/>
      <c r="I9" s="12" t="s">
        <v>154</v>
      </c>
      <c r="J9" s="9">
        <f>F12</f>
        <v>30.5</v>
      </c>
      <c r="K9" s="4">
        <f>RANK(J9,'Universal Aggregate Worksheet'!F7:F67,0)</f>
        <v>51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282</v>
      </c>
      <c r="C10" s="4">
        <v>381</v>
      </c>
      <c r="D10" s="65" t="s">
        <v>2</v>
      </c>
      <c r="E10" s="4" t="s">
        <v>78</v>
      </c>
      <c r="F10" s="77">
        <f>C32+C33+B35</f>
        <v>374</v>
      </c>
      <c r="G10" s="27"/>
      <c r="H10" s="64"/>
      <c r="I10" s="12" t="s">
        <v>155</v>
      </c>
      <c r="J10" s="9">
        <f>F13</f>
        <v>37.4</v>
      </c>
      <c r="K10" s="4">
        <f>RANK(J10,'Universal Aggregate Worksheet'!G7:G67,1)</f>
        <v>54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0.25886524822695034</v>
      </c>
      <c r="C11" s="6">
        <f>C9/C10</f>
        <v>0.32545931758530183</v>
      </c>
      <c r="D11" s="65" t="s">
        <v>3</v>
      </c>
      <c r="E11" s="4" t="s">
        <v>79</v>
      </c>
      <c r="F11" s="77">
        <f>SUM(F9:F10)</f>
        <v>679</v>
      </c>
      <c r="G11" s="27"/>
      <c r="H11" s="64"/>
      <c r="I11" s="12" t="s">
        <v>203</v>
      </c>
      <c r="J11" s="9">
        <f>J9-J10</f>
        <v>-6.8999999999999986</v>
      </c>
      <c r="K11" s="4">
        <f>RANK(J11,'Universal Aggregate Worksheet'!H7:H67,0)</f>
        <v>60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173</v>
      </c>
      <c r="C12" s="4">
        <v>236</v>
      </c>
      <c r="D12" s="65" t="s">
        <v>4</v>
      </c>
      <c r="E12" s="4" t="s">
        <v>80</v>
      </c>
      <c r="F12" s="78">
        <f>F9/(B44/60)</f>
        <v>30.5</v>
      </c>
      <c r="G12" s="28"/>
      <c r="H12" s="64"/>
      <c r="I12" s="4" t="s">
        <v>128</v>
      </c>
      <c r="J12" s="10">
        <f>F24</f>
        <v>24.031350465631597</v>
      </c>
      <c r="K12" s="4">
        <f>RANK(J12,'Universal Aggregate Worksheet'!AB7:AB67,0)</f>
        <v>56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0.61347517730496459</v>
      </c>
      <c r="C13" s="6">
        <f>C12/C10</f>
        <v>0.61942257217847774</v>
      </c>
      <c r="D13" s="65" t="s">
        <v>5</v>
      </c>
      <c r="E13" s="4" t="s">
        <v>81</v>
      </c>
      <c r="F13" s="78">
        <f>F10/(B44/60)</f>
        <v>37.4</v>
      </c>
      <c r="G13" s="28"/>
      <c r="H13" s="64"/>
      <c r="I13" s="4" t="s">
        <v>131</v>
      </c>
      <c r="J13" s="10">
        <f>F25</f>
        <v>31.400376810605255</v>
      </c>
      <c r="K13" s="4">
        <f>RANK(J13,'Universal Aggregate Worksheet'!AD7:AD67,1)</f>
        <v>42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0.42196531791907516</v>
      </c>
      <c r="C14" s="6">
        <f>C9/C12</f>
        <v>0.52542372881355937</v>
      </c>
      <c r="D14" s="65" t="s">
        <v>6</v>
      </c>
      <c r="E14" s="4" t="s">
        <v>82</v>
      </c>
      <c r="F14" s="78">
        <f>F11/(B44/60)</f>
        <v>67.900000000000006</v>
      </c>
      <c r="G14" s="28"/>
      <c r="H14" s="64"/>
      <c r="I14" s="4" t="s">
        <v>133</v>
      </c>
      <c r="J14" s="10">
        <f>F26</f>
        <v>-7.3690263449736584</v>
      </c>
      <c r="K14" s="4">
        <f>RANK(J14,'Universal Aggregate Worksheet'!AF7:AF67,0)</f>
        <v>51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39</v>
      </c>
      <c r="C15" s="4">
        <v>54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0.92459016393442628</v>
      </c>
      <c r="K15" s="4">
        <f>RANK(J15,'Universal Aggregate Worksheet'!O7:O67,0)</f>
        <v>48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0.53424657534246578</v>
      </c>
      <c r="C16" s="6">
        <f>C15/C9</f>
        <v>0.43548387096774194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1.018716577540107</v>
      </c>
      <c r="K16" s="4">
        <f>RANK(J16,'Universal Aggregate Worksheet'!T7:T67,1)</f>
        <v>32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34</v>
      </c>
      <c r="C17" s="8">
        <f>C9-C15</f>
        <v>70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0.27069148936170212</v>
      </c>
      <c r="K17" s="4">
        <f>RANK(J17,'Universal Aggregate Worksheet'!R7:R67,0)</f>
        <v>46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23.934426229508198</v>
      </c>
      <c r="G18" s="29"/>
      <c r="H18" s="64"/>
      <c r="I18" s="4" t="s">
        <v>166</v>
      </c>
      <c r="J18" s="6">
        <f>F36</f>
        <v>0.33159580052493437</v>
      </c>
      <c r="K18" s="4">
        <f>RANK(J18,'Universal Aggregate Worksheet'!W7:W67,1)</f>
        <v>50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33.155080213903744</v>
      </c>
      <c r="G19" s="29"/>
      <c r="H19" s="64"/>
      <c r="I19" s="4" t="s">
        <v>176</v>
      </c>
      <c r="J19" s="10">
        <f>F48</f>
        <v>0.12786885245901639</v>
      </c>
      <c r="K19" s="4">
        <f>RANK(J19,'Universal Aggregate Worksheet'!Y7:Y67,0)</f>
        <v>51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44</v>
      </c>
      <c r="C20" s="4">
        <v>47</v>
      </c>
      <c r="D20" s="65" t="s">
        <v>12</v>
      </c>
      <c r="E20" s="4" t="s">
        <v>115</v>
      </c>
      <c r="F20" s="10">
        <f>F18-F19</f>
        <v>-9.2206539843955468</v>
      </c>
      <c r="G20" s="29"/>
      <c r="H20" s="64"/>
      <c r="I20" s="4" t="s">
        <v>177</v>
      </c>
      <c r="J20" s="10">
        <f>F49</f>
        <v>0.14438502673796791</v>
      </c>
      <c r="K20" s="4">
        <f>RANK(J20,'Universal Aggregate Worksheet'!Z7:Z67,1)</f>
        <v>15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15</v>
      </c>
      <c r="C21" s="4">
        <v>14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0.354978354978355</v>
      </c>
      <c r="K21" s="4">
        <f>RANK(J21,'Universal Aggregate Worksheet'!J7:J67,0)</f>
        <v>60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0.34090909090909088</v>
      </c>
      <c r="C22" s="23">
        <f>C21/C20</f>
        <v>0.2978723404255319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0.83582089552238803</v>
      </c>
      <c r="K22" s="4">
        <f>RANK(J22,'Universal Aggregate Worksheet'!K7:K67,0)</f>
        <v>26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0.88541666666666663</v>
      </c>
      <c r="K23" s="4">
        <f>RANK(J23,'Universal Aggregate Worksheet'!L7:L67,1)</f>
        <v>57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2.1276595744680851E-2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24.031350465631597</v>
      </c>
      <c r="G24" s="7"/>
      <c r="H24" s="64"/>
      <c r="I24" s="4" t="s">
        <v>198</v>
      </c>
      <c r="J24" s="6">
        <f>B22</f>
        <v>0.34090909090909088</v>
      </c>
      <c r="K24" s="4">
        <f>RANK(J24,'Universal Aggregate Worksheet'!AG7:AG67,0)</f>
        <v>35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31.400376810605255</v>
      </c>
      <c r="G25" s="7"/>
      <c r="H25" s="64"/>
      <c r="I25" s="12" t="s">
        <v>199</v>
      </c>
      <c r="J25" s="6">
        <f>C22</f>
        <v>0.2978723404255319</v>
      </c>
      <c r="K25" s="4">
        <f>RANK(J25,'Universal Aggregate Worksheet'!AH7:AH67,1)</f>
        <v>18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-7.3690263449736584</v>
      </c>
      <c r="G26" s="7"/>
      <c r="H26" s="64"/>
      <c r="I26" s="12" t="s">
        <v>212</v>
      </c>
      <c r="J26" s="10">
        <f>F41</f>
        <v>0.15602836879432624</v>
      </c>
      <c r="K26" s="4">
        <f>RANK(J26,'Universal Aggregate Worksheet'!AM7:AM67,0)</f>
        <v>5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270</v>
      </c>
      <c r="C27" s="4">
        <v>350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0.12335958005249344</v>
      </c>
      <c r="K27" s="4">
        <f>RANK(J27,'Universal Aggregate Worksheet'!AN7:AN67,1)</f>
        <v>49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176</v>
      </c>
      <c r="C28" s="12">
        <v>156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0.14426229508196722</v>
      </c>
      <c r="K28" s="4">
        <f>RANK(J28,'Universal Aggregate Worksheet'!AI7:AI67,0)</f>
        <v>3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67</v>
      </c>
      <c r="C29" s="12">
        <v>90</v>
      </c>
      <c r="D29" s="65" t="s">
        <v>21</v>
      </c>
      <c r="E29" s="4" t="s">
        <v>141</v>
      </c>
      <c r="F29" s="10">
        <f>B10/F9</f>
        <v>0.92459016393442628</v>
      </c>
      <c r="G29" s="29"/>
      <c r="H29" s="64"/>
      <c r="I29" s="12" t="s">
        <v>215</v>
      </c>
      <c r="J29" s="80">
        <f>G44</f>
        <v>0.12566844919786097</v>
      </c>
      <c r="K29" s="4">
        <f>RANK(J29,'Universal Aggregate Worksheet'!AJ7:AJ67,1)</f>
        <v>49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1.018716577540107</v>
      </c>
      <c r="G30" s="7"/>
      <c r="H30" s="64"/>
      <c r="I30" s="12" t="s">
        <v>216</v>
      </c>
      <c r="J30" s="80">
        <f>F45</f>
        <v>0.20547945205479451</v>
      </c>
      <c r="K30" s="4">
        <f>RANK(J30,'Universal Aggregate Worksheet'!AK7:AK67,0)</f>
        <v>3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-9.4126413605680748E-2</v>
      </c>
      <c r="G31" s="29"/>
      <c r="H31" s="64"/>
      <c r="I31" s="12" t="s">
        <v>217</v>
      </c>
      <c r="J31" s="80">
        <f>G45</f>
        <v>0.11290322580645161</v>
      </c>
      <c r="K31" s="4">
        <f>RANK(J31,'Universal Aggregate Worksheet'!AL7:AL67,1)</f>
        <v>24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82</v>
      </c>
      <c r="C32" s="94">
        <v>149</v>
      </c>
      <c r="D32" s="65" t="s">
        <v>24</v>
      </c>
      <c r="E32" s="4" t="s">
        <v>143</v>
      </c>
      <c r="F32" s="10">
        <f>B12/F9</f>
        <v>0.56721311475409841</v>
      </c>
      <c r="G32" s="29"/>
      <c r="H32" s="64"/>
      <c r="I32" s="12" t="s">
        <v>219</v>
      </c>
      <c r="J32" s="10">
        <f>F52</f>
        <v>7.511045655375552E-2</v>
      </c>
      <c r="K32" s="4">
        <f>RANK(J32,'Universal Aggregate Worksheet'!AO7:AO67,1)</f>
        <v>58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201</v>
      </c>
      <c r="C33" s="12">
        <v>192</v>
      </c>
      <c r="D33" s="65" t="s">
        <v>25</v>
      </c>
      <c r="E33" s="12" t="s">
        <v>144</v>
      </c>
      <c r="F33" s="10">
        <f>C12/F10</f>
        <v>0.63101604278074863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6.774668630338733E-2</v>
      </c>
      <c r="K33" s="4">
        <f>RANK(J33,'Universal Aggregate Worksheet'!AP7:AP67,0)</f>
        <v>11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168</v>
      </c>
      <c r="C34" s="94">
        <v>170</v>
      </c>
      <c r="D34" s="65" t="s">
        <v>26</v>
      </c>
      <c r="E34" s="12" t="s">
        <v>87</v>
      </c>
      <c r="F34" s="13">
        <f>F32-F33</f>
        <v>-6.3802928026650219E-2</v>
      </c>
      <c r="G34" s="29"/>
      <c r="H34" s="64"/>
      <c r="I34" s="12" t="s">
        <v>220</v>
      </c>
      <c r="J34" s="80">
        <f>F53</f>
        <v>0.29946524064171121</v>
      </c>
      <c r="K34" s="4">
        <f>RANK(J34,'Universal Aggregate Worksheet'!AQ7:AQ67,0)</f>
        <v>39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33</v>
      </c>
      <c r="C35" s="94">
        <f>C33-C34</f>
        <v>22</v>
      </c>
      <c r="D35" s="65" t="s">
        <v>27</v>
      </c>
      <c r="E35" s="12" t="s">
        <v>145</v>
      </c>
      <c r="F35" s="6">
        <f>((0.167*B21)+(B9)+(0.83*B23))/B10</f>
        <v>0.27069148936170212</v>
      </c>
      <c r="G35" s="30"/>
      <c r="H35" s="64"/>
      <c r="I35" s="12" t="s">
        <v>221</v>
      </c>
      <c r="J35" s="80">
        <f>G53</f>
        <v>0.32786885245901637</v>
      </c>
      <c r="K35" s="4">
        <f>RANK(J35,'Universal Aggregate Worksheet'!AR7:AR67,1)</f>
        <v>38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0.83582089552238803</v>
      </c>
      <c r="C36" s="6">
        <f>C34/(C34+C35)</f>
        <v>0.88541666666666663</v>
      </c>
      <c r="D36" s="65" t="s">
        <v>28</v>
      </c>
      <c r="E36" s="12" t="s">
        <v>146</v>
      </c>
      <c r="F36" s="6">
        <f>((0.167*C21)+(C9)+(0.83*C23))/C10</f>
        <v>0.33159580052493437</v>
      </c>
      <c r="G36" s="7"/>
      <c r="H36" s="64"/>
      <c r="I36" s="12" t="s">
        <v>352</v>
      </c>
      <c r="J36" s="80">
        <f>F54</f>
        <v>0.17914438502673796</v>
      </c>
      <c r="K36" s="4">
        <f>RANK(J36,'Universal Aggregate Worksheet'!N7:N67,1)</f>
        <v>6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0.44124277456647393</v>
      </c>
      <c r="G37" s="30"/>
      <c r="H37" s="64"/>
      <c r="I37" s="12" t="s">
        <v>353</v>
      </c>
      <c r="J37" s="80">
        <f>F55</f>
        <v>0.57704918032786889</v>
      </c>
      <c r="K37" s="4">
        <f>RANK(J37,'Universal Aggregate Worksheet'!M7:M67,1)</f>
        <v>55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0.53533050847457619</v>
      </c>
      <c r="G38" s="30"/>
      <c r="H38" s="64"/>
      <c r="I38" s="12" t="s">
        <v>200</v>
      </c>
      <c r="J38" s="10">
        <f>B71</f>
        <v>30.989625112358596</v>
      </c>
      <c r="K38" s="4">
        <f>RANK(J38,'Universal Aggregate Worksheet'!AS7:AS67,0)</f>
        <v>8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51</v>
      </c>
      <c r="C39" s="12">
        <v>46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29.310534644117137</v>
      </c>
      <c r="K39" s="4">
        <f>RANK(J39,'Universal Aggregate Worksheet'!AT7:AT67,1)</f>
        <v>32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43.5</v>
      </c>
      <c r="C40" s="4">
        <v>37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1.6790904682414585</v>
      </c>
      <c r="K40" s="4">
        <f>RANK(J40,'Universal Aggregate Worksheet'!AU7:AU67,0)</f>
        <v>18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0.15602836879432624</v>
      </c>
      <c r="G41" s="13">
        <f>C20/C10</f>
        <v>0.12335958005249344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0.12335958005249344</v>
      </c>
      <c r="G42" s="10">
        <f>B20/B10</f>
        <v>0.15602836879432624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3.2668788741832808E-2</v>
      </c>
      <c r="G43" s="10">
        <f>G41-G42</f>
        <v>-3.2668788741832808E-2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600</v>
      </c>
      <c r="C44" s="4">
        <v>600</v>
      </c>
      <c r="D44" s="65" t="s">
        <v>34</v>
      </c>
      <c r="E44" s="12" t="s">
        <v>209</v>
      </c>
      <c r="F44" s="79">
        <f>B20/F9</f>
        <v>0.14426229508196722</v>
      </c>
      <c r="G44" s="79">
        <f>C20/F10</f>
        <v>0.12566844919786097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0.20547945205479451</v>
      </c>
      <c r="G45" s="79">
        <f>C21/C9</f>
        <v>0.11290322580645161</v>
      </c>
      <c r="H45" s="64"/>
      <c r="M45" s="65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0.12786885245901639</v>
      </c>
      <c r="G48" s="32"/>
      <c r="H48" s="64"/>
      <c r="M48" s="65" t="s">
        <v>39</v>
      </c>
    </row>
    <row r="49" spans="1:13">
      <c r="A49" s="4" t="s">
        <v>9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35.083532219570408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26.208651399491096</v>
      </c>
      <c r="D49" s="65" t="s">
        <v>38</v>
      </c>
      <c r="E49" s="4" t="s">
        <v>152</v>
      </c>
      <c r="F49" s="10">
        <f>C15/F10</f>
        <v>0.14438502673796791</v>
      </c>
      <c r="G49" s="29"/>
      <c r="H49" s="64"/>
      <c r="M49" s="65" t="s">
        <v>38</v>
      </c>
    </row>
    <row r="50" spans="1:13">
      <c r="A50" s="4" t="s">
        <v>20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32.791327913279133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28.651685393258425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6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30.855855855855857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25.133689839572192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56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37.597911227154043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26.969696969696972</v>
      </c>
      <c r="D52" s="65" t="s">
        <v>43</v>
      </c>
      <c r="E52" s="4" t="s">
        <v>85</v>
      </c>
      <c r="F52" s="10">
        <f>B39/F11</f>
        <v>7.511045655375552E-2</v>
      </c>
      <c r="G52" s="10">
        <f>C39/F11</f>
        <v>6.774668630338733E-2</v>
      </c>
      <c r="H52" s="64"/>
      <c r="M52" s="65" t="s">
        <v>42</v>
      </c>
    </row>
    <row r="53" spans="1:13">
      <c r="A53" s="4" t="s">
        <v>17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31.72043010752688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30.153846153846153</v>
      </c>
      <c r="D53" s="65" t="s">
        <v>44</v>
      </c>
      <c r="E53" s="12" t="s">
        <v>211</v>
      </c>
      <c r="F53" s="79">
        <f>(C12-C9)/F10</f>
        <v>0.29946524064171121</v>
      </c>
      <c r="G53" s="79">
        <f>(B12-B9)/F9</f>
        <v>0.32786885245901637</v>
      </c>
      <c r="H53" s="64"/>
      <c r="M53" s="65" t="s">
        <v>43</v>
      </c>
    </row>
    <row r="54" spans="1:13">
      <c r="A54" s="4" t="s">
        <v>23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26.809651474530831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35.929648241206031</v>
      </c>
      <c r="D54" s="65" t="s">
        <v>45</v>
      </c>
      <c r="E54" s="12" t="s">
        <v>350</v>
      </c>
      <c r="F54" s="79">
        <f>B29/F10</f>
        <v>0.17914438502673796</v>
      </c>
      <c r="G54" s="79">
        <f>C29/F9</f>
        <v>0.29508196721311475</v>
      </c>
      <c r="H54" s="64"/>
      <c r="M54" s="65" t="s">
        <v>44</v>
      </c>
    </row>
    <row r="55" spans="1:13">
      <c r="A55" s="4" t="s">
        <v>46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26.775956284153008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31.232876712328768</v>
      </c>
      <c r="D55" s="65" t="s">
        <v>46</v>
      </c>
      <c r="E55" s="12" t="s">
        <v>351</v>
      </c>
      <c r="F55" s="79">
        <f>B28/F9</f>
        <v>0.57704918032786889</v>
      </c>
      <c r="G55" s="79">
        <f>C28/F10</f>
        <v>0.41711229946524064</v>
      </c>
      <c r="H55" s="64"/>
      <c r="M55" s="65" t="s">
        <v>45</v>
      </c>
    </row>
    <row r="56" spans="1:13">
      <c r="A56" s="4" t="s">
        <v>5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26.409495548961427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28.947368421052634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49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32.986111111111107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28.059701492537314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53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28.865979381443296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31.818181818181817</v>
      </c>
      <c r="D58" s="65" t="s">
        <v>191</v>
      </c>
      <c r="E58" s="12" t="s">
        <v>100</v>
      </c>
      <c r="F58" s="10">
        <f>B71</f>
        <v>30.989625112358596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29.310534644117137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1.6790904682414585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30.989625112358596</v>
      </c>
      <c r="C71" s="34">
        <f>AVERAGEIF(C49:C67,"&gt;0")</f>
        <v>29.310534644117137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55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127</v>
      </c>
    </row>
    <row r="4" spans="1:23" ht="15.75" thickBot="1">
      <c r="N4" s="68"/>
      <c r="O4" s="68"/>
      <c r="P4" s="68"/>
      <c r="Q4" s="68"/>
      <c r="R4" s="68"/>
      <c r="S4" s="68"/>
      <c r="T4" s="68"/>
      <c r="U4" s="68"/>
      <c r="V4" s="68"/>
      <c r="W4" s="68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69"/>
      <c r="O5" s="69"/>
      <c r="P5" s="69"/>
      <c r="Q5" s="69"/>
      <c r="R5" s="69"/>
      <c r="S5" s="69"/>
      <c r="T5" s="69"/>
      <c r="U5" s="69"/>
      <c r="V5" s="69"/>
      <c r="W5" s="69"/>
    </row>
    <row r="6" spans="1:23">
      <c r="D6" s="95"/>
      <c r="N6" s="67"/>
      <c r="O6" s="67"/>
      <c r="P6" s="67"/>
      <c r="Q6" s="67"/>
      <c r="R6" s="67"/>
      <c r="S6" s="67"/>
      <c r="T6" s="67"/>
      <c r="U6" s="67"/>
      <c r="V6" s="67"/>
      <c r="W6" s="67"/>
    </row>
    <row r="7" spans="1:23">
      <c r="A7" s="7"/>
      <c r="B7" s="75" t="str">
        <f>B1</f>
        <v>Villanova</v>
      </c>
      <c r="C7" s="75" t="s">
        <v>62</v>
      </c>
      <c r="D7" s="66" t="s">
        <v>193</v>
      </c>
      <c r="E7" s="7"/>
      <c r="F7" s="75" t="str">
        <f>B1</f>
        <v>Villanova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69"/>
      <c r="O7" s="69"/>
      <c r="P7" s="69"/>
      <c r="Q7" s="69"/>
      <c r="R7" s="69"/>
      <c r="S7" s="69"/>
      <c r="T7" s="69"/>
      <c r="U7" s="69"/>
      <c r="V7" s="69"/>
      <c r="W7" s="69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66.13171839515519</v>
      </c>
      <c r="K8" s="4">
        <f>RANK(J8,'Universal Aggregate Worksheet'!I7:I67,0)</f>
        <v>36</v>
      </c>
      <c r="L8" s="10">
        <f>AVERAGE('Universal Aggregate Worksheet'!$I$7:$I$67)</f>
        <v>66.607718703105306</v>
      </c>
      <c r="M8" s="65" t="s">
        <v>0</v>
      </c>
      <c r="N8" s="70"/>
      <c r="O8" s="67"/>
      <c r="P8" s="67"/>
      <c r="Q8" s="67"/>
      <c r="R8" s="67"/>
      <c r="S8" s="67"/>
      <c r="T8" s="71"/>
      <c r="U8" s="71"/>
      <c r="V8" s="72"/>
      <c r="W8" s="71"/>
    </row>
    <row r="9" spans="1:23">
      <c r="A9" s="4" t="s">
        <v>65</v>
      </c>
      <c r="B9" s="4">
        <v>122</v>
      </c>
      <c r="C9" s="4">
        <v>112</v>
      </c>
      <c r="D9" s="65" t="s">
        <v>1</v>
      </c>
      <c r="E9" s="4" t="s">
        <v>77</v>
      </c>
      <c r="F9" s="77">
        <f>B32+B33+C35</f>
        <v>376</v>
      </c>
      <c r="G9" s="27"/>
      <c r="H9" s="64"/>
      <c r="I9" s="12" t="s">
        <v>154</v>
      </c>
      <c r="J9" s="9">
        <f>F12</f>
        <v>34.155942467827408</v>
      </c>
      <c r="K9" s="4">
        <f>RANK(J9,'Universal Aggregate Worksheet'!F7:F67,0)</f>
        <v>21</v>
      </c>
      <c r="L9" s="10">
        <f>AVERAGE('Universal Aggregate Worksheet'!F7:F67)</f>
        <v>33.280122378418902</v>
      </c>
      <c r="M9" s="65" t="s">
        <v>1</v>
      </c>
      <c r="N9" s="70"/>
      <c r="O9" s="67"/>
      <c r="P9" s="67"/>
      <c r="Q9" s="67"/>
      <c r="R9" s="67"/>
      <c r="S9" s="67"/>
      <c r="T9" s="71"/>
      <c r="U9" s="71"/>
      <c r="V9" s="72"/>
      <c r="W9" s="71"/>
    </row>
    <row r="10" spans="1:23">
      <c r="A10" s="4" t="s">
        <v>66</v>
      </c>
      <c r="B10" s="4">
        <v>392</v>
      </c>
      <c r="C10" s="4">
        <v>363</v>
      </c>
      <c r="D10" s="65" t="s">
        <v>2</v>
      </c>
      <c r="E10" s="4" t="s">
        <v>78</v>
      </c>
      <c r="F10" s="77">
        <f>C32+C33+B35</f>
        <v>352</v>
      </c>
      <c r="G10" s="27"/>
      <c r="H10" s="64"/>
      <c r="I10" s="12" t="s">
        <v>155</v>
      </c>
      <c r="J10" s="9">
        <f>F13</f>
        <v>31.975775927327785</v>
      </c>
      <c r="K10" s="4">
        <f>RANK(J10,'Universal Aggregate Worksheet'!G7:G67,1)</f>
        <v>24</v>
      </c>
      <c r="L10" s="10">
        <f>AVERAGE('Universal Aggregate Worksheet'!G7:G67)</f>
        <v>33.327596324686411</v>
      </c>
      <c r="M10" s="65" t="s">
        <v>2</v>
      </c>
      <c r="N10" s="70"/>
      <c r="O10" s="67"/>
      <c r="P10" s="67"/>
      <c r="Q10" s="67"/>
      <c r="R10" s="67"/>
      <c r="S10" s="67"/>
      <c r="T10" s="71"/>
      <c r="U10" s="71"/>
      <c r="V10" s="72"/>
      <c r="W10" s="71"/>
    </row>
    <row r="11" spans="1:23">
      <c r="A11" s="4" t="s">
        <v>67</v>
      </c>
      <c r="B11" s="6">
        <f>B9/B10</f>
        <v>0.31122448979591838</v>
      </c>
      <c r="C11" s="6">
        <f>C9/C10</f>
        <v>0.30853994490358128</v>
      </c>
      <c r="D11" s="65" t="s">
        <v>3</v>
      </c>
      <c r="E11" s="4" t="s">
        <v>79</v>
      </c>
      <c r="F11" s="77">
        <f>SUM(F9:F10)</f>
        <v>728</v>
      </c>
      <c r="G11" s="27"/>
      <c r="H11" s="64"/>
      <c r="I11" s="12" t="s">
        <v>203</v>
      </c>
      <c r="J11" s="9">
        <f>J9-J10</f>
        <v>2.1801665404996236</v>
      </c>
      <c r="K11" s="4">
        <f>RANK(J11,'Universal Aggregate Worksheet'!H7:H67,0)</f>
        <v>15</v>
      </c>
      <c r="L11" s="10">
        <f>AVERAGE('Universal Aggregate Worksheet'!H7:H67)</f>
        <v>-4.7473946267516755E-2</v>
      </c>
      <c r="M11" s="65" t="s">
        <v>3</v>
      </c>
      <c r="N11" s="70"/>
      <c r="O11" s="67"/>
      <c r="P11" s="67"/>
      <c r="Q11" s="67"/>
      <c r="R11" s="67"/>
      <c r="S11" s="67"/>
      <c r="T11" s="71"/>
      <c r="U11" s="71"/>
      <c r="V11" s="72"/>
      <c r="W11" s="71"/>
    </row>
    <row r="12" spans="1:23">
      <c r="A12" s="4" t="s">
        <v>68</v>
      </c>
      <c r="B12" s="4">
        <v>254</v>
      </c>
      <c r="C12" s="4">
        <v>219</v>
      </c>
      <c r="D12" s="65" t="s">
        <v>4</v>
      </c>
      <c r="E12" s="4" t="s">
        <v>80</v>
      </c>
      <c r="F12" s="78">
        <f>F9/(B44/60)</f>
        <v>34.155942467827408</v>
      </c>
      <c r="G12" s="28"/>
      <c r="H12" s="64"/>
      <c r="I12" s="4" t="s">
        <v>128</v>
      </c>
      <c r="J12" s="10">
        <f>F24</f>
        <v>35.464002918060828</v>
      </c>
      <c r="K12" s="4">
        <f>RANK(J12,'Universal Aggregate Worksheet'!AB7:AB67,0)</f>
        <v>8</v>
      </c>
      <c r="L12" s="10">
        <f>AVERAGE('Universal Aggregate Worksheet'!AB7:AB67)</f>
        <v>29.512551959820509</v>
      </c>
      <c r="M12" s="65" t="s">
        <v>4</v>
      </c>
      <c r="N12" s="70"/>
      <c r="O12" s="67"/>
      <c r="P12" s="67"/>
      <c r="Q12" s="67"/>
      <c r="R12" s="67"/>
      <c r="S12" s="67"/>
      <c r="T12" s="71"/>
      <c r="U12" s="71"/>
      <c r="V12" s="72"/>
      <c r="W12" s="71"/>
    </row>
    <row r="13" spans="1:23">
      <c r="A13" s="4" t="s">
        <v>69</v>
      </c>
      <c r="B13" s="6">
        <f>B12/B10</f>
        <v>0.64795918367346939</v>
      </c>
      <c r="C13" s="6">
        <f>C12/C10</f>
        <v>0.60330578512396693</v>
      </c>
      <c r="D13" s="65" t="s">
        <v>5</v>
      </c>
      <c r="E13" s="4" t="s">
        <v>81</v>
      </c>
      <c r="F13" s="78">
        <f>F10/(B44/60)</f>
        <v>31.975775927327785</v>
      </c>
      <c r="G13" s="28"/>
      <c r="H13" s="64"/>
      <c r="I13" s="4" t="s">
        <v>131</v>
      </c>
      <c r="J13" s="10">
        <f>F25</f>
        <v>31.931996841332467</v>
      </c>
      <c r="K13" s="4">
        <f>RANK(J13,'Universal Aggregate Worksheet'!AD7:AD67,1)</f>
        <v>46</v>
      </c>
      <c r="L13" s="10">
        <f>AVERAGE('Universal Aggregate Worksheet'!AD7:AD67)</f>
        <v>29.277389817185405</v>
      </c>
      <c r="M13" s="65" t="s">
        <v>5</v>
      </c>
      <c r="N13" s="70"/>
      <c r="O13" s="67"/>
      <c r="P13" s="67"/>
      <c r="Q13" s="67"/>
      <c r="R13" s="67"/>
      <c r="S13" s="67"/>
      <c r="T13" s="71"/>
      <c r="U13" s="71"/>
      <c r="V13" s="72"/>
      <c r="W13" s="71"/>
    </row>
    <row r="14" spans="1:23">
      <c r="A14" s="4" t="s">
        <v>73</v>
      </c>
      <c r="B14" s="6">
        <f>B9/B12</f>
        <v>0.48031496062992124</v>
      </c>
      <c r="C14" s="6">
        <f>C9/C12</f>
        <v>0.51141552511415522</v>
      </c>
      <c r="D14" s="65" t="s">
        <v>6</v>
      </c>
      <c r="E14" s="4" t="s">
        <v>82</v>
      </c>
      <c r="F14" s="78">
        <f>F11/(B44/60)</f>
        <v>66.13171839515519</v>
      </c>
      <c r="G14" s="28"/>
      <c r="H14" s="64"/>
      <c r="I14" s="4" t="s">
        <v>133</v>
      </c>
      <c r="J14" s="10">
        <f>F26</f>
        <v>3.5320060767283614</v>
      </c>
      <c r="K14" s="4">
        <f>RANK(J14,'Universal Aggregate Worksheet'!AF7:AF67,0)</f>
        <v>21</v>
      </c>
      <c r="L14" s="10">
        <f>AVERAGE('Universal Aggregate Worksheet'!AF7:AF67)</f>
        <v>0.23516214263511026</v>
      </c>
      <c r="M14" s="65" t="s">
        <v>6</v>
      </c>
      <c r="N14" s="70"/>
      <c r="O14" s="67"/>
      <c r="P14" s="67"/>
      <c r="Q14" s="67"/>
      <c r="R14" s="67"/>
      <c r="S14" s="67"/>
      <c r="T14" s="71"/>
      <c r="U14" s="71"/>
      <c r="V14" s="72"/>
      <c r="W14" s="71"/>
    </row>
    <row r="15" spans="1:23">
      <c r="A15" s="4" t="s">
        <v>70</v>
      </c>
      <c r="B15" s="4">
        <v>86</v>
      </c>
      <c r="C15" s="4">
        <v>72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1.0425531914893618</v>
      </c>
      <c r="K15" s="4">
        <f>RANK(J15,'Universal Aggregate Worksheet'!O7:O67,0)</f>
        <v>27</v>
      </c>
      <c r="L15" s="10">
        <f>AVERAGE('Universal Aggregate Worksheet'!O7:O67)</f>
        <v>1.0176103567734038</v>
      </c>
      <c r="M15" s="65" t="s">
        <v>7</v>
      </c>
      <c r="N15" s="70"/>
      <c r="O15" s="67"/>
      <c r="P15" s="67"/>
      <c r="Q15" s="67"/>
      <c r="R15" s="67"/>
      <c r="S15" s="67"/>
      <c r="T15" s="71"/>
      <c r="U15" s="71"/>
      <c r="V15" s="72"/>
      <c r="W15" s="71"/>
    </row>
    <row r="16" spans="1:23">
      <c r="A16" s="4" t="s">
        <v>74</v>
      </c>
      <c r="B16" s="6">
        <f>B15/B9</f>
        <v>0.70491803278688525</v>
      </c>
      <c r="C16" s="6">
        <f>C15/C9</f>
        <v>0.6428571428571429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1.03125</v>
      </c>
      <c r="K16" s="4">
        <f>RANK(J16,'Universal Aggregate Worksheet'!T7:T67,1)</f>
        <v>36</v>
      </c>
      <c r="L16" s="10">
        <f>AVERAGE('Universal Aggregate Worksheet'!T7:T67)</f>
        <v>1.0205260240861158</v>
      </c>
      <c r="M16" s="65" t="s">
        <v>8</v>
      </c>
      <c r="N16" s="70"/>
      <c r="O16" s="67"/>
      <c r="P16" s="67"/>
      <c r="Q16" s="67"/>
      <c r="R16" s="67"/>
      <c r="S16" s="67"/>
      <c r="T16" s="71"/>
      <c r="U16" s="71"/>
      <c r="V16" s="72"/>
      <c r="W16" s="71"/>
    </row>
    <row r="17" spans="1:23">
      <c r="A17" s="4" t="s">
        <v>337</v>
      </c>
      <c r="B17" s="8">
        <f>B9-B15</f>
        <v>36</v>
      </c>
      <c r="C17" s="8">
        <f>C9-C15</f>
        <v>40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0.32144897959183671</v>
      </c>
      <c r="K17" s="4">
        <f>RANK(J17,'Universal Aggregate Worksheet'!R7:R67,0)</f>
        <v>15</v>
      </c>
      <c r="L17" s="6">
        <f>AVERAGE('Universal Aggregate Worksheet'!R7:R67)</f>
        <v>0.29654594030064352</v>
      </c>
      <c r="M17" s="65" t="s">
        <v>189</v>
      </c>
      <c r="N17" s="70"/>
      <c r="O17" s="67"/>
      <c r="P17" s="67"/>
      <c r="Q17" s="67"/>
      <c r="R17" s="67"/>
      <c r="S17" s="67"/>
      <c r="T17" s="71"/>
      <c r="U17" s="71"/>
      <c r="V17" s="72"/>
      <c r="W17" s="71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32.446808510638299</v>
      </c>
      <c r="G18" s="29"/>
      <c r="H18" s="64"/>
      <c r="I18" s="4" t="s">
        <v>166</v>
      </c>
      <c r="J18" s="6">
        <f>F36</f>
        <v>0.31360055096418732</v>
      </c>
      <c r="K18" s="4">
        <f>RANK(J18,'Universal Aggregate Worksheet'!W7:W67,1)</f>
        <v>43</v>
      </c>
      <c r="L18" s="6">
        <f>AVERAGE('Universal Aggregate Worksheet'!W7:W67)</f>
        <v>0.29500917103700719</v>
      </c>
      <c r="M18" s="65" t="s">
        <v>9</v>
      </c>
      <c r="N18" s="70"/>
      <c r="O18" s="67"/>
      <c r="P18" s="67"/>
      <c r="Q18" s="67"/>
      <c r="R18" s="67"/>
      <c r="S18" s="67"/>
      <c r="T18" s="71"/>
      <c r="U18" s="71"/>
      <c r="V18" s="72"/>
      <c r="W18" s="71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31.818181818181817</v>
      </c>
      <c r="G19" s="29"/>
      <c r="H19" s="64"/>
      <c r="I19" s="4" t="s">
        <v>176</v>
      </c>
      <c r="J19" s="10">
        <f>F48</f>
        <v>0.22872340425531915</v>
      </c>
      <c r="K19" s="4">
        <f>RANK(J19,'Universal Aggregate Worksheet'!Y7:Y67,0)</f>
        <v>6</v>
      </c>
      <c r="L19" s="10">
        <f>AVERAGE('Universal Aggregate Worksheet'!Y7:Y67)</f>
        <v>0.17157408246798631</v>
      </c>
      <c r="M19" s="65" t="s">
        <v>10</v>
      </c>
      <c r="N19" s="70"/>
      <c r="O19" s="67"/>
      <c r="P19" s="67"/>
      <c r="Q19" s="67"/>
      <c r="R19" s="67"/>
      <c r="S19" s="67"/>
      <c r="T19" s="71"/>
      <c r="U19" s="71"/>
      <c r="V19" s="72"/>
      <c r="W19" s="71"/>
    </row>
    <row r="20" spans="1:23">
      <c r="A20" s="4" t="s">
        <v>90</v>
      </c>
      <c r="B20" s="4">
        <v>48</v>
      </c>
      <c r="C20" s="4">
        <v>38</v>
      </c>
      <c r="D20" s="65" t="s">
        <v>12</v>
      </c>
      <c r="E20" s="4" t="s">
        <v>115</v>
      </c>
      <c r="F20" s="10">
        <f>F18-F19</f>
        <v>0.62862669245648206</v>
      </c>
      <c r="G20" s="29"/>
      <c r="H20" s="64"/>
      <c r="I20" s="4" t="s">
        <v>177</v>
      </c>
      <c r="J20" s="10">
        <f>F49</f>
        <v>0.20454545454545456</v>
      </c>
      <c r="K20" s="4">
        <f>RANK(J20,'Universal Aggregate Worksheet'!Z7:Z67,1)</f>
        <v>50</v>
      </c>
      <c r="L20" s="10">
        <f>AVERAGE('Universal Aggregate Worksheet'!Z7:Z67)</f>
        <v>0.17036975885751843</v>
      </c>
      <c r="M20" s="65" t="s">
        <v>11</v>
      </c>
      <c r="N20" s="70"/>
      <c r="O20" s="67"/>
      <c r="P20" s="67"/>
      <c r="Q20" s="67"/>
      <c r="R20" s="67"/>
      <c r="S20" s="67"/>
      <c r="T20" s="71"/>
      <c r="U20" s="71"/>
      <c r="V20" s="72"/>
      <c r="W20" s="71"/>
    </row>
    <row r="21" spans="1:23">
      <c r="A21" s="4" t="s">
        <v>91</v>
      </c>
      <c r="B21" s="4">
        <v>24</v>
      </c>
      <c r="C21" s="4">
        <v>11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0.55514705882352944</v>
      </c>
      <c r="K21" s="4">
        <f>RANK(J21,'Universal Aggregate Worksheet'!J7:J67,0)</f>
        <v>14</v>
      </c>
      <c r="L21" s="10">
        <f>AVERAGE('Universal Aggregate Worksheet'!J7:J67)</f>
        <v>0.49818169452821182</v>
      </c>
      <c r="M21" s="65" t="s">
        <v>12</v>
      </c>
      <c r="N21" s="70"/>
      <c r="O21" s="67"/>
      <c r="P21" s="67"/>
      <c r="Q21" s="67"/>
      <c r="R21" s="67"/>
      <c r="S21" s="67"/>
      <c r="T21" s="71"/>
      <c r="U21" s="71"/>
      <c r="V21" s="72"/>
      <c r="W21" s="71"/>
    </row>
    <row r="22" spans="1:23">
      <c r="A22" s="12" t="s">
        <v>138</v>
      </c>
      <c r="B22" s="23">
        <f>B21/B20</f>
        <v>0.5</v>
      </c>
      <c r="C22" s="23">
        <f>C21/C20</f>
        <v>0.28947368421052633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0.82383419689119175</v>
      </c>
      <c r="K22" s="4">
        <f>RANK(J22,'Universal Aggregate Worksheet'!K7:K67,0)</f>
        <v>34</v>
      </c>
      <c r="L22" s="10">
        <f>AVERAGE('Universal Aggregate Worksheet'!K7:K67)</f>
        <v>0.83149518620170282</v>
      </c>
      <c r="M22" s="65" t="s">
        <v>13</v>
      </c>
      <c r="N22" s="70"/>
      <c r="O22" s="67"/>
      <c r="P22" s="67"/>
      <c r="Q22" s="67"/>
      <c r="R22" s="67"/>
      <c r="S22" s="67"/>
      <c r="T22" s="71"/>
      <c r="U22" s="71"/>
      <c r="V22" s="72"/>
      <c r="W22" s="71"/>
    </row>
    <row r="23" spans="1:23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0.8375634517766497</v>
      </c>
      <c r="K23" s="4">
        <f>RANK(J23,'Universal Aggregate Worksheet'!L7:L67,1)</f>
        <v>33</v>
      </c>
      <c r="L23" s="10">
        <f>AVERAGE('Universal Aggregate Worksheet'!L7:L67)</f>
        <v>0.83152466545660453</v>
      </c>
      <c r="M23" s="65" t="s">
        <v>14</v>
      </c>
      <c r="N23" s="70"/>
      <c r="O23" s="67"/>
      <c r="P23" s="67"/>
      <c r="Q23" s="67"/>
      <c r="R23" s="67"/>
      <c r="S23" s="67"/>
      <c r="T23" s="71"/>
      <c r="U23" s="71"/>
      <c r="V23" s="72"/>
      <c r="W23" s="71"/>
    </row>
    <row r="24" spans="1:23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35.464002918060828</v>
      </c>
      <c r="G24" s="7"/>
      <c r="H24" s="64"/>
      <c r="I24" s="4" t="s">
        <v>198</v>
      </c>
      <c r="J24" s="6">
        <f>B22</f>
        <v>0.5</v>
      </c>
      <c r="K24" s="4">
        <f>RANK(J24,'Universal Aggregate Worksheet'!AG7:AG67,0)</f>
        <v>5</v>
      </c>
      <c r="L24" s="6">
        <f>AVERAGE('Universal Aggregate Worksheet'!AG7:AG67)</f>
        <v>0.35628848770078209</v>
      </c>
      <c r="M24" s="65" t="s">
        <v>15</v>
      </c>
      <c r="N24" s="70"/>
      <c r="O24" s="67"/>
      <c r="P24" s="67"/>
      <c r="Q24" s="67"/>
      <c r="R24" s="67"/>
      <c r="S24" s="67"/>
      <c r="T24" s="71"/>
      <c r="U24" s="71"/>
      <c r="V24" s="72"/>
      <c r="W24" s="71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31.931996841332467</v>
      </c>
      <c r="G25" s="7"/>
      <c r="H25" s="64"/>
      <c r="I25" s="12" t="s">
        <v>199</v>
      </c>
      <c r="J25" s="6">
        <f>C22</f>
        <v>0.28947368421052633</v>
      </c>
      <c r="K25" s="4">
        <f>RANK(J25,'Universal Aggregate Worksheet'!AH7:AH67,1)</f>
        <v>16</v>
      </c>
      <c r="L25" s="6">
        <f>AVERAGE('Universal Aggregate Worksheet'!AH7:AH67)</f>
        <v>0.3493137424303725</v>
      </c>
      <c r="M25" s="65" t="s">
        <v>16</v>
      </c>
      <c r="N25" s="70"/>
      <c r="O25" s="67"/>
      <c r="P25" s="67"/>
      <c r="Q25" s="67"/>
      <c r="R25" s="67"/>
      <c r="S25" s="67"/>
      <c r="T25" s="71"/>
      <c r="U25" s="71"/>
      <c r="V25" s="72"/>
      <c r="W25" s="71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3.5320060767283614</v>
      </c>
      <c r="G26" s="7"/>
      <c r="H26" s="64"/>
      <c r="I26" s="12" t="s">
        <v>212</v>
      </c>
      <c r="J26" s="10">
        <f>F41</f>
        <v>0.12244897959183673</v>
      </c>
      <c r="K26" s="4">
        <f>RANK(J26,'Universal Aggregate Worksheet'!AM7:AM67,0)</f>
        <v>15</v>
      </c>
      <c r="L26" s="10">
        <f>AVERAGE('Universal Aggregate Worksheet'!AM7:AM67)</f>
        <v>0.1054281375798341</v>
      </c>
      <c r="M26" s="65" t="s">
        <v>17</v>
      </c>
      <c r="N26" s="70"/>
      <c r="O26" s="67"/>
      <c r="P26" s="67"/>
      <c r="Q26" s="67"/>
      <c r="R26" s="67"/>
      <c r="S26" s="67"/>
      <c r="T26" s="71"/>
      <c r="U26" s="71"/>
      <c r="V26" s="72"/>
      <c r="W26" s="71"/>
    </row>
    <row r="27" spans="1:23">
      <c r="A27" s="4" t="s">
        <v>338</v>
      </c>
      <c r="B27" s="4">
        <v>289</v>
      </c>
      <c r="C27" s="4">
        <v>302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0.1046831955922865</v>
      </c>
      <c r="K27" s="4">
        <f>RANK(J27,'Universal Aggregate Worksheet'!AN7:AN67,1)</f>
        <v>34</v>
      </c>
      <c r="L27" s="10">
        <f>AVERAGE('Universal Aggregate Worksheet'!AN7:AN67)</f>
        <v>0.10330696701317862</v>
      </c>
      <c r="M27" s="65" t="s">
        <v>18</v>
      </c>
      <c r="N27" s="70"/>
      <c r="O27" s="67"/>
      <c r="P27" s="67"/>
      <c r="Q27" s="67"/>
      <c r="R27" s="67"/>
      <c r="S27" s="67"/>
      <c r="T27" s="71"/>
      <c r="U27" s="71"/>
      <c r="V27" s="72"/>
      <c r="W27" s="71"/>
    </row>
    <row r="28" spans="1:23">
      <c r="A28" s="4" t="s">
        <v>339</v>
      </c>
      <c r="B28" s="12">
        <v>165</v>
      </c>
      <c r="C28" s="12">
        <v>158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0.1276595744680851</v>
      </c>
      <c r="K28" s="4">
        <f>RANK(J28,'Universal Aggregate Worksheet'!AI7:AI67,0)</f>
        <v>10</v>
      </c>
      <c r="L28" s="10">
        <f>AVERAGE('Universal Aggregate Worksheet'!AI7:AI67)</f>
        <v>0.10591125655082807</v>
      </c>
      <c r="M28" s="65" t="s">
        <v>19</v>
      </c>
      <c r="N28" s="70"/>
      <c r="O28" s="67"/>
      <c r="P28" s="67"/>
      <c r="Q28" s="67"/>
      <c r="R28" s="67"/>
      <c r="S28" s="67"/>
      <c r="T28" s="71"/>
      <c r="U28" s="71"/>
      <c r="V28" s="72"/>
      <c r="W28" s="71"/>
    </row>
    <row r="29" spans="1:23">
      <c r="A29" s="12" t="s">
        <v>340</v>
      </c>
      <c r="B29" s="12">
        <v>68</v>
      </c>
      <c r="C29" s="12">
        <v>70</v>
      </c>
      <c r="D29" s="65" t="s">
        <v>21</v>
      </c>
      <c r="E29" s="4" t="s">
        <v>141</v>
      </c>
      <c r="F29" s="10">
        <f>B10/F9</f>
        <v>1.0425531914893618</v>
      </c>
      <c r="G29" s="29"/>
      <c r="H29" s="64"/>
      <c r="I29" s="12" t="s">
        <v>215</v>
      </c>
      <c r="J29" s="80">
        <f>G44</f>
        <v>0.10795454545454546</v>
      </c>
      <c r="K29" s="4">
        <f>RANK(J29,'Universal Aggregate Worksheet'!AJ7:AJ67,1)</f>
        <v>34</v>
      </c>
      <c r="L29" s="10">
        <f>AVERAGE('Universal Aggregate Worksheet'!AJ7:AJ67)</f>
        <v>0.10497009740859424</v>
      </c>
      <c r="M29" s="65" t="s">
        <v>20</v>
      </c>
      <c r="N29" s="70"/>
      <c r="O29" s="67"/>
      <c r="P29" s="67"/>
      <c r="Q29" s="67"/>
      <c r="R29" s="67"/>
      <c r="S29" s="67"/>
      <c r="T29" s="71"/>
      <c r="U29" s="71"/>
      <c r="V29" s="72"/>
      <c r="W29" s="71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1.03125</v>
      </c>
      <c r="G30" s="7"/>
      <c r="H30" s="64"/>
      <c r="I30" s="12" t="s">
        <v>216</v>
      </c>
      <c r="J30" s="80">
        <f>F45</f>
        <v>0.19672131147540983</v>
      </c>
      <c r="K30" s="4">
        <f>RANK(J30,'Universal Aggregate Worksheet'!AK7:AK67,0)</f>
        <v>6</v>
      </c>
      <c r="L30" s="10">
        <f>AVERAGE('Universal Aggregate Worksheet'!AK7:AK67)</f>
        <v>0.1285852951736173</v>
      </c>
      <c r="M30" s="65" t="s">
        <v>21</v>
      </c>
      <c r="N30" s="70"/>
      <c r="O30" s="67"/>
      <c r="P30" s="67"/>
      <c r="Q30" s="67"/>
      <c r="R30" s="67"/>
      <c r="S30" s="67"/>
      <c r="T30" s="71"/>
      <c r="U30" s="71"/>
      <c r="V30" s="72"/>
      <c r="W30" s="71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1.1303191489361764E-2</v>
      </c>
      <c r="G31" s="29"/>
      <c r="H31" s="64"/>
      <c r="I31" s="12" t="s">
        <v>217</v>
      </c>
      <c r="J31" s="80">
        <f>G45</f>
        <v>9.8214285714285712E-2</v>
      </c>
      <c r="K31" s="4">
        <f>RANK(J31,'Universal Aggregate Worksheet'!AL7:AL67,1)</f>
        <v>20</v>
      </c>
      <c r="L31" s="10">
        <f>AVERAGE('Universal Aggregate Worksheet'!AL7:AL67)</f>
        <v>0.12576713950689611</v>
      </c>
      <c r="M31" s="65" t="s">
        <v>22</v>
      </c>
      <c r="N31" s="70"/>
      <c r="O31" s="67"/>
      <c r="P31" s="67"/>
      <c r="Q31" s="67"/>
      <c r="R31" s="67"/>
      <c r="S31" s="67"/>
      <c r="T31" s="71"/>
      <c r="U31" s="71"/>
      <c r="V31" s="72"/>
      <c r="W31" s="71"/>
    </row>
    <row r="32" spans="1:23">
      <c r="A32" s="12" t="s">
        <v>342</v>
      </c>
      <c r="B32" s="94">
        <v>151</v>
      </c>
      <c r="C32" s="94">
        <v>121</v>
      </c>
      <c r="D32" s="65" t="s">
        <v>24</v>
      </c>
      <c r="E32" s="4" t="s">
        <v>143</v>
      </c>
      <c r="F32" s="10">
        <f>B12/F9</f>
        <v>0.67553191489361697</v>
      </c>
      <c r="G32" s="29"/>
      <c r="H32" s="64"/>
      <c r="I32" s="12" t="s">
        <v>219</v>
      </c>
      <c r="J32" s="10">
        <f>F52</f>
        <v>5.631868131868132E-2</v>
      </c>
      <c r="K32" s="4">
        <f>RANK(J32,'Universal Aggregate Worksheet'!AO7:AO67,1)</f>
        <v>35</v>
      </c>
      <c r="L32" s="10">
        <f>AVERAGE('Universal Aggregate Worksheet'!AO7:AO67)</f>
        <v>5.6331677340189686E-2</v>
      </c>
      <c r="M32" s="65" t="s">
        <v>23</v>
      </c>
      <c r="N32" s="70"/>
      <c r="O32" s="67"/>
      <c r="P32" s="67"/>
      <c r="Q32" s="67"/>
      <c r="R32" s="67"/>
      <c r="S32" s="67"/>
      <c r="T32" s="71"/>
      <c r="U32" s="71"/>
      <c r="V32" s="72"/>
      <c r="W32" s="71"/>
    </row>
    <row r="33" spans="1:23">
      <c r="A33" s="12" t="s">
        <v>343</v>
      </c>
      <c r="B33" s="12">
        <v>193</v>
      </c>
      <c r="C33" s="12">
        <v>197</v>
      </c>
      <c r="D33" s="65" t="s">
        <v>25</v>
      </c>
      <c r="E33" s="12" t="s">
        <v>144</v>
      </c>
      <c r="F33" s="10">
        <f>C12/F10</f>
        <v>0.62215909090909094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7.1428571428571425E-2</v>
      </c>
      <c r="K33" s="4">
        <f>RANK(J33,'Universal Aggregate Worksheet'!AP7:AP67,0)</f>
        <v>7</v>
      </c>
      <c r="L33" s="10">
        <f>AVERAGE('Universal Aggregate Worksheet'!AP7:AP67)</f>
        <v>5.6690246804345534E-2</v>
      </c>
      <c r="M33" s="65" t="s">
        <v>24</v>
      </c>
      <c r="N33" s="70"/>
      <c r="O33" s="67"/>
      <c r="P33" s="67"/>
      <c r="Q33" s="67"/>
      <c r="R33" s="67"/>
      <c r="S33" s="67"/>
      <c r="T33" s="71"/>
      <c r="U33" s="71"/>
      <c r="V33" s="72"/>
      <c r="W33" s="71"/>
    </row>
    <row r="34" spans="1:23">
      <c r="A34" s="12" t="s">
        <v>71</v>
      </c>
      <c r="B34" s="94">
        <v>159</v>
      </c>
      <c r="C34" s="94">
        <v>165</v>
      </c>
      <c r="D34" s="65" t="s">
        <v>26</v>
      </c>
      <c r="E34" s="12" t="s">
        <v>87</v>
      </c>
      <c r="F34" s="13">
        <f>F32-F33</f>
        <v>5.337282398452603E-2</v>
      </c>
      <c r="G34" s="29"/>
      <c r="H34" s="64"/>
      <c r="I34" s="12" t="s">
        <v>220</v>
      </c>
      <c r="J34" s="80">
        <f>F53</f>
        <v>0.30397727272727271</v>
      </c>
      <c r="K34" s="4">
        <f>RANK(J34,'Universal Aggregate Worksheet'!AQ7:AQ67,0)</f>
        <v>36</v>
      </c>
      <c r="L34" s="10">
        <f>AVERAGE('Universal Aggregate Worksheet'!AQ7:AQ67)</f>
        <v>0.31623579267479679</v>
      </c>
      <c r="M34" s="65" t="s">
        <v>25</v>
      </c>
      <c r="N34" s="70"/>
      <c r="O34" s="67"/>
      <c r="P34" s="67"/>
      <c r="Q34" s="67"/>
      <c r="R34" s="67"/>
      <c r="S34" s="67"/>
      <c r="T34" s="71"/>
      <c r="U34" s="71"/>
      <c r="V34" s="72"/>
      <c r="W34" s="71"/>
    </row>
    <row r="35" spans="1:23">
      <c r="A35" s="12" t="s">
        <v>72</v>
      </c>
      <c r="B35" s="94">
        <f>B33-B34</f>
        <v>34</v>
      </c>
      <c r="C35" s="94">
        <f>C33-C34</f>
        <v>32</v>
      </c>
      <c r="D35" s="65" t="s">
        <v>27</v>
      </c>
      <c r="E35" s="12" t="s">
        <v>145</v>
      </c>
      <c r="F35" s="6">
        <f>((0.167*B21)+(B9)+(0.83*B23))/B10</f>
        <v>0.32144897959183671</v>
      </c>
      <c r="G35" s="30"/>
      <c r="H35" s="64"/>
      <c r="I35" s="12" t="s">
        <v>221</v>
      </c>
      <c r="J35" s="80">
        <f>G53</f>
        <v>0.35106382978723405</v>
      </c>
      <c r="K35" s="4">
        <f>RANK(J35,'Universal Aggregate Worksheet'!AR7:AR67,1)</f>
        <v>47</v>
      </c>
      <c r="L35" s="10">
        <f>AVERAGE('Universal Aggregate Worksheet'!AR7:AR67)</f>
        <v>0.3146315296399585</v>
      </c>
      <c r="M35" s="65" t="s">
        <v>26</v>
      </c>
      <c r="N35" s="70"/>
      <c r="O35" s="67"/>
      <c r="P35" s="67"/>
      <c r="Q35" s="67"/>
      <c r="R35" s="67"/>
      <c r="S35" s="67"/>
      <c r="T35" s="71"/>
      <c r="U35" s="71"/>
      <c r="V35" s="72"/>
      <c r="W35" s="71"/>
    </row>
    <row r="36" spans="1:23">
      <c r="A36" s="91" t="s">
        <v>75</v>
      </c>
      <c r="B36" s="6">
        <f>B34/(B34+B35)</f>
        <v>0.82383419689119175</v>
      </c>
      <c r="C36" s="6">
        <f>C34/(C34+C35)</f>
        <v>0.8375634517766497</v>
      </c>
      <c r="D36" s="65" t="s">
        <v>28</v>
      </c>
      <c r="E36" s="12" t="s">
        <v>146</v>
      </c>
      <c r="F36" s="6">
        <f>((0.167*C21)+(C9)+(0.83*C23))/C10</f>
        <v>0.31360055096418732</v>
      </c>
      <c r="G36" s="7"/>
      <c r="H36" s="64"/>
      <c r="I36" s="12" t="s">
        <v>352</v>
      </c>
      <c r="J36" s="80">
        <f>F54</f>
        <v>0.19318181818181818</v>
      </c>
      <c r="K36" s="4">
        <f>RANK(J36,'Universal Aggregate Worksheet'!N7:N67,1)</f>
        <v>16</v>
      </c>
      <c r="L36" s="4">
        <f>AVERAGE('Universal Aggregate Worksheet'!N7:N67)</f>
        <v>0.22259969622359907</v>
      </c>
      <c r="M36" s="65" t="s">
        <v>27</v>
      </c>
      <c r="N36" s="70"/>
      <c r="O36" s="67"/>
      <c r="P36" s="67"/>
      <c r="Q36" s="67"/>
      <c r="R36" s="67"/>
      <c r="S36" s="67"/>
      <c r="T36" s="71"/>
      <c r="U36" s="71"/>
      <c r="V36" s="72"/>
      <c r="W36" s="71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0.49609448818897633</v>
      </c>
      <c r="G37" s="30"/>
      <c r="H37" s="64"/>
      <c r="I37" s="12" t="s">
        <v>353</v>
      </c>
      <c r="J37" s="80">
        <f>F55</f>
        <v>0.43882978723404253</v>
      </c>
      <c r="K37" s="4">
        <f>RANK(J37,'Universal Aggregate Worksheet'!M7:M67,1)</f>
        <v>15</v>
      </c>
      <c r="L37" s="4">
        <f>AVERAGE('Universal Aggregate Worksheet'!M7:M67)</f>
        <v>0.47854779615799564</v>
      </c>
      <c r="M37" s="65" t="s">
        <v>28</v>
      </c>
      <c r="N37" s="70"/>
      <c r="O37" s="67"/>
      <c r="P37" s="67"/>
      <c r="Q37" s="67"/>
      <c r="R37" s="67"/>
      <c r="S37" s="67"/>
      <c r="T37" s="71"/>
      <c r="U37" s="71"/>
      <c r="V37" s="72"/>
      <c r="W37" s="71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0.51980365296803654</v>
      </c>
      <c r="G38" s="30"/>
      <c r="H38" s="64"/>
      <c r="I38" s="12" t="s">
        <v>200</v>
      </c>
      <c r="J38" s="10">
        <f>B71</f>
        <v>29.244916172280181</v>
      </c>
      <c r="K38" s="4">
        <f>RANK(J38,'Universal Aggregate Worksheet'!AS7:AS67,0)</f>
        <v>37</v>
      </c>
      <c r="L38" s="10">
        <f>AVERAGE('Universal Aggregate Worksheet'!AS7:AS67)</f>
        <v>29.469364532173056</v>
      </c>
      <c r="M38" s="65" t="s">
        <v>29</v>
      </c>
      <c r="N38" s="70"/>
      <c r="O38" s="67"/>
      <c r="P38" s="67"/>
      <c r="Q38" s="67"/>
      <c r="R38" s="67"/>
      <c r="S38" s="67"/>
      <c r="T38" s="71"/>
      <c r="U38" s="71"/>
      <c r="V38" s="72"/>
      <c r="W38" s="71"/>
    </row>
    <row r="39" spans="1:23">
      <c r="A39" s="12" t="s">
        <v>344</v>
      </c>
      <c r="B39" s="12">
        <v>41</v>
      </c>
      <c r="C39" s="12">
        <v>52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26.925459800180349</v>
      </c>
      <c r="K39" s="4">
        <f>RANK(J39,'Universal Aggregate Worksheet'!AT7:AT67,1)</f>
        <v>3</v>
      </c>
      <c r="L39" s="10">
        <f>AVERAGE('Universal Aggregate Worksheet'!AT7:AT67)</f>
        <v>29.359486606679649</v>
      </c>
      <c r="M39" s="65" t="s">
        <v>30</v>
      </c>
      <c r="N39" s="70"/>
      <c r="O39" s="67"/>
      <c r="P39" s="67"/>
      <c r="Q39" s="67"/>
      <c r="R39" s="67"/>
      <c r="S39" s="67"/>
      <c r="T39" s="71"/>
      <c r="U39" s="71"/>
      <c r="V39" s="72"/>
      <c r="W39" s="71"/>
    </row>
    <row r="40" spans="1:23">
      <c r="A40" s="91" t="s">
        <v>345</v>
      </c>
      <c r="B40" s="4">
        <v>35</v>
      </c>
      <c r="C40" s="4">
        <v>43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2.3194563720998325</v>
      </c>
      <c r="K40" s="4">
        <f>RANK(J40,'Universal Aggregate Worksheet'!AU7:AU67,0)</f>
        <v>9</v>
      </c>
      <c r="L40" s="10">
        <f>AVERAGE('Universal Aggregate Worksheet'!AU7:AU67)</f>
        <v>0.10987792549340125</v>
      </c>
      <c r="M40" s="65" t="s">
        <v>31</v>
      </c>
      <c r="N40" s="70"/>
      <c r="O40" s="67"/>
      <c r="P40" s="67"/>
      <c r="Q40" s="67"/>
      <c r="R40" s="67"/>
      <c r="S40" s="67"/>
      <c r="T40" s="71"/>
      <c r="U40" s="71"/>
      <c r="V40" s="72"/>
      <c r="W40" s="71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0.12244897959183673</v>
      </c>
      <c r="G41" s="13">
        <f>C20/C10</f>
        <v>0.1046831955922865</v>
      </c>
      <c r="H41" s="64"/>
      <c r="M41" s="65" t="s">
        <v>32</v>
      </c>
      <c r="N41" s="70"/>
      <c r="O41" s="67"/>
      <c r="P41" s="67"/>
      <c r="Q41" s="67"/>
      <c r="R41" s="67"/>
      <c r="S41" s="67"/>
      <c r="T41" s="71"/>
      <c r="U41" s="71"/>
      <c r="V41" s="72"/>
      <c r="W41" s="71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0.1046831955922865</v>
      </c>
      <c r="G42" s="10">
        <f>B20/B10</f>
        <v>0.12244897959183673</v>
      </c>
      <c r="H42" s="64"/>
      <c r="M42" s="65" t="s">
        <v>188</v>
      </c>
      <c r="N42" s="70"/>
      <c r="O42" s="67"/>
      <c r="P42" s="67"/>
      <c r="Q42" s="67"/>
      <c r="R42" s="67"/>
      <c r="S42" s="67"/>
      <c r="T42" s="71"/>
      <c r="U42" s="71"/>
      <c r="V42" s="72"/>
      <c r="W42" s="71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1.7765783999550228E-2</v>
      </c>
      <c r="G43" s="10">
        <f>G41-G42</f>
        <v>-1.7765783999550228E-2</v>
      </c>
      <c r="H43" s="64"/>
      <c r="M43" s="65" t="s">
        <v>190</v>
      </c>
      <c r="N43" s="70"/>
      <c r="O43" s="67"/>
      <c r="P43" s="67"/>
      <c r="Q43" s="67"/>
      <c r="R43" s="67"/>
      <c r="S43" s="67"/>
      <c r="T43" s="71"/>
      <c r="U43" s="71"/>
      <c r="V43" s="72"/>
      <c r="W43" s="71"/>
    </row>
    <row r="44" spans="1:23">
      <c r="A44" s="4" t="s">
        <v>348</v>
      </c>
      <c r="B44" s="4">
        <v>660.5</v>
      </c>
      <c r="C44" s="4">
        <v>660.5</v>
      </c>
      <c r="D44" s="65" t="s">
        <v>34</v>
      </c>
      <c r="E44" s="12" t="s">
        <v>209</v>
      </c>
      <c r="F44" s="79">
        <f>B20/F9</f>
        <v>0.1276595744680851</v>
      </c>
      <c r="G44" s="79">
        <f>C20/F10</f>
        <v>0.10795454545454546</v>
      </c>
      <c r="H44" s="64"/>
      <c r="M44" s="65" t="s">
        <v>34</v>
      </c>
      <c r="N44" s="68"/>
      <c r="O44" s="68"/>
      <c r="P44" s="68"/>
      <c r="Q44" s="68"/>
      <c r="R44" s="68"/>
      <c r="S44" s="68"/>
      <c r="T44" s="68"/>
      <c r="U44" s="68"/>
      <c r="V44" s="68"/>
      <c r="W44" s="68"/>
    </row>
    <row r="45" spans="1:23" ht="15.75" thickBot="1">
      <c r="D45" s="65" t="s">
        <v>35</v>
      </c>
      <c r="E45" s="4" t="s">
        <v>210</v>
      </c>
      <c r="F45" s="79">
        <f>B21/B9</f>
        <v>0.19672131147540983</v>
      </c>
      <c r="G45" s="79">
        <f>C21/C9</f>
        <v>9.8214285714285712E-2</v>
      </c>
      <c r="H45" s="64"/>
      <c r="M45" s="65" t="s">
        <v>35</v>
      </c>
      <c r="N45" s="68"/>
      <c r="O45" s="68"/>
      <c r="P45" s="68"/>
      <c r="Q45" s="68"/>
      <c r="R45" s="68"/>
      <c r="S45" s="68"/>
      <c r="T45" s="68"/>
      <c r="U45" s="68"/>
      <c r="V45" s="68"/>
      <c r="W45" s="68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68"/>
      <c r="O46" s="68"/>
      <c r="P46" s="68"/>
      <c r="Q46" s="68"/>
      <c r="R46" s="68"/>
      <c r="S46" s="68"/>
      <c r="T46" s="68"/>
      <c r="U46" s="68"/>
      <c r="V46" s="68"/>
      <c r="W46" s="68"/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68"/>
      <c r="O47" s="68"/>
      <c r="P47" s="68"/>
      <c r="Q47" s="68"/>
      <c r="R47" s="68"/>
      <c r="S47" s="68"/>
      <c r="T47" s="68"/>
      <c r="U47" s="68"/>
      <c r="V47" s="68"/>
      <c r="W47" s="68"/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0.22872340425531915</v>
      </c>
      <c r="G48" s="32"/>
      <c r="H48" s="64"/>
      <c r="M48" s="65" t="s">
        <v>39</v>
      </c>
    </row>
    <row r="49" spans="1:13">
      <c r="A49" s="4" t="s">
        <v>27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30.727762803234505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20.056497175141246</v>
      </c>
      <c r="D49" s="65" t="s">
        <v>38</v>
      </c>
      <c r="E49" s="4" t="s">
        <v>152</v>
      </c>
      <c r="F49" s="10">
        <f>C15/F10</f>
        <v>0.20454545454545456</v>
      </c>
      <c r="G49" s="29"/>
      <c r="H49" s="64"/>
      <c r="M49" s="65" t="s">
        <v>38</v>
      </c>
    </row>
    <row r="50" spans="1:13">
      <c r="A50" s="4" t="s">
        <v>7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34.080717488789233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25.866050808314089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15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30.030959752321984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28.617363344051448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12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27.738927738927739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28.316326530612244</v>
      </c>
      <c r="D52" s="65" t="s">
        <v>43</v>
      </c>
      <c r="E52" s="4" t="s">
        <v>85</v>
      </c>
      <c r="F52" s="10">
        <f>B39/F11</f>
        <v>5.631868131868132E-2</v>
      </c>
      <c r="G52" s="10">
        <f>C39/F11</f>
        <v>7.1428571428571425E-2</v>
      </c>
      <c r="H52" s="64"/>
      <c r="M52" s="65" t="s">
        <v>42</v>
      </c>
    </row>
    <row r="53" spans="1:13">
      <c r="A53" s="4" t="s">
        <v>38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25.384615384615383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31.615120274914087</v>
      </c>
      <c r="D53" s="65" t="s">
        <v>44</v>
      </c>
      <c r="E53" s="12" t="s">
        <v>211</v>
      </c>
      <c r="F53" s="79">
        <f>(C12-C9)/F10</f>
        <v>0.30397727272727271</v>
      </c>
      <c r="G53" s="79">
        <f>(B12-B9)/F9</f>
        <v>0.35106382978723405</v>
      </c>
      <c r="H53" s="64"/>
      <c r="M53" s="65" t="s">
        <v>43</v>
      </c>
    </row>
    <row r="54" spans="1:13">
      <c r="A54" s="4" t="s">
        <v>41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31.714285714285712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20.414201183431953</v>
      </c>
      <c r="D54" s="65" t="s">
        <v>45</v>
      </c>
      <c r="E54" s="12" t="s">
        <v>350</v>
      </c>
      <c r="F54" s="79">
        <f>B29/F10</f>
        <v>0.19318181818181818</v>
      </c>
      <c r="G54" s="79">
        <f>C29/F9</f>
        <v>0.18617021276595744</v>
      </c>
      <c r="H54" s="64"/>
      <c r="M54" s="65" t="s">
        <v>44</v>
      </c>
    </row>
    <row r="55" spans="1:13">
      <c r="A55" s="4" t="s">
        <v>31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36.363636363636367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26.515151515151516</v>
      </c>
      <c r="D55" s="65" t="s">
        <v>46</v>
      </c>
      <c r="E55" s="12" t="s">
        <v>351</v>
      </c>
      <c r="F55" s="79">
        <f>B28/F9</f>
        <v>0.43882978723404253</v>
      </c>
      <c r="G55" s="79">
        <f>C28/F10</f>
        <v>0.44886363636363635</v>
      </c>
      <c r="H55" s="64"/>
      <c r="M55" s="65" t="s">
        <v>45</v>
      </c>
    </row>
    <row r="56" spans="1:13">
      <c r="A56" s="4" t="s">
        <v>51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27.167630057803464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27.197802197802197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39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26.239067055393583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25.722543352601157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18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25.543478260869566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28.337874659400548</v>
      </c>
      <c r="D58" s="65" t="s">
        <v>191</v>
      </c>
      <c r="E58" s="12" t="s">
        <v>100</v>
      </c>
      <c r="F58" s="10">
        <f>B71</f>
        <v>29.244916172280181</v>
      </c>
      <c r="G58" s="7"/>
      <c r="H58" s="64"/>
      <c r="M58" s="65" t="s">
        <v>192</v>
      </c>
    </row>
    <row r="59" spans="1:13">
      <c r="A59" s="4" t="s">
        <v>45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26.702997275204361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33.521126760563376</v>
      </c>
      <c r="D59" s="65" t="s">
        <v>49</v>
      </c>
      <c r="E59" s="12" t="s">
        <v>101</v>
      </c>
      <c r="F59" s="10">
        <f>C71</f>
        <v>26.925459800180349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2.3194563720998325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29.244916172280181</v>
      </c>
      <c r="C71" s="34">
        <f>AVERAGEIF(C49:C67,"&gt;0")</f>
        <v>26.925459800180349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96</v>
      </c>
      <c r="B1" s="3" t="s">
        <v>56</v>
      </c>
    </row>
    <row r="2" spans="1:26">
      <c r="A2" t="s">
        <v>97</v>
      </c>
      <c r="B2" s="63">
        <v>2012</v>
      </c>
    </row>
    <row r="3" spans="1:26">
      <c r="A3" t="s">
        <v>98</v>
      </c>
      <c r="B3" s="3" t="s">
        <v>126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>
      <c r="A7" s="7"/>
      <c r="B7" s="75" t="str">
        <f>B1</f>
        <v>Virginia</v>
      </c>
      <c r="C7" s="75" t="s">
        <v>62</v>
      </c>
      <c r="D7" s="66" t="s">
        <v>193</v>
      </c>
      <c r="E7" s="7"/>
      <c r="F7" s="75" t="str">
        <f>B1</f>
        <v>Virginia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64.210131332082554</v>
      </c>
      <c r="K8" s="4">
        <f>RANK(J8,'Universal Aggregate Worksheet'!I7:I67,0)</f>
        <v>43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  <c r="X8" s="40"/>
      <c r="Y8" s="39"/>
      <c r="Z8" s="40"/>
    </row>
    <row r="9" spans="1:26">
      <c r="A9" s="4" t="s">
        <v>65</v>
      </c>
      <c r="B9" s="4">
        <v>144</v>
      </c>
      <c r="C9" s="4">
        <v>89</v>
      </c>
      <c r="D9" s="65" t="s">
        <v>1</v>
      </c>
      <c r="E9" s="4" t="s">
        <v>77</v>
      </c>
      <c r="F9" s="77">
        <f>B32+B33+C35</f>
        <v>383</v>
      </c>
      <c r="G9" s="27"/>
      <c r="H9" s="64"/>
      <c r="I9" s="12" t="s">
        <v>154</v>
      </c>
      <c r="J9" s="9">
        <f>F12</f>
        <v>34.491557223264543</v>
      </c>
      <c r="K9" s="4">
        <f>RANK(J9,'Universal Aggregate Worksheet'!F7:F67,0)</f>
        <v>20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  <c r="X9" s="40"/>
      <c r="Y9" s="39"/>
      <c r="Z9" s="40"/>
    </row>
    <row r="10" spans="1:26">
      <c r="A10" s="4" t="s">
        <v>66</v>
      </c>
      <c r="B10" s="4">
        <v>427</v>
      </c>
      <c r="C10" s="4">
        <v>372</v>
      </c>
      <c r="D10" s="65" t="s">
        <v>2</v>
      </c>
      <c r="E10" s="4" t="s">
        <v>78</v>
      </c>
      <c r="F10" s="77">
        <f>C32+C33+B35</f>
        <v>330</v>
      </c>
      <c r="G10" s="27"/>
      <c r="H10" s="64"/>
      <c r="I10" s="12" t="s">
        <v>155</v>
      </c>
      <c r="J10" s="9">
        <f>F13</f>
        <v>29.718574108818014</v>
      </c>
      <c r="K10" s="4">
        <f>RANK(J10,'Universal Aggregate Worksheet'!G7:G67,1)</f>
        <v>9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  <c r="X10" s="40"/>
      <c r="Y10" s="39"/>
      <c r="Z10" s="40"/>
    </row>
    <row r="11" spans="1:26">
      <c r="A11" s="4" t="s">
        <v>67</v>
      </c>
      <c r="B11" s="6">
        <f>B9/B10</f>
        <v>0.33723653395784542</v>
      </c>
      <c r="C11" s="6">
        <f>C9/C10</f>
        <v>0.239247311827957</v>
      </c>
      <c r="D11" s="65" t="s">
        <v>3</v>
      </c>
      <c r="E11" s="4" t="s">
        <v>79</v>
      </c>
      <c r="F11" s="77">
        <f>SUM(F9:F10)</f>
        <v>713</v>
      </c>
      <c r="G11" s="27"/>
      <c r="H11" s="64"/>
      <c r="I11" s="12" t="s">
        <v>203</v>
      </c>
      <c r="J11" s="9">
        <f>J9-J10</f>
        <v>4.7729831144465287</v>
      </c>
      <c r="K11" s="4">
        <f>RANK(J11,'Universal Aggregate Worksheet'!H7:H67,0)</f>
        <v>4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  <c r="X11" s="40"/>
      <c r="Y11" s="39"/>
      <c r="Z11" s="40"/>
    </row>
    <row r="12" spans="1:26">
      <c r="A12" s="4" t="s">
        <v>68</v>
      </c>
      <c r="B12" s="4">
        <v>260</v>
      </c>
      <c r="C12" s="4">
        <v>214</v>
      </c>
      <c r="D12" s="65" t="s">
        <v>4</v>
      </c>
      <c r="E12" s="4" t="s">
        <v>80</v>
      </c>
      <c r="F12" s="78">
        <f>F9/(B44/60)</f>
        <v>34.491557223264543</v>
      </c>
      <c r="G12" s="28"/>
      <c r="H12" s="64"/>
      <c r="I12" s="4" t="s">
        <v>128</v>
      </c>
      <c r="J12" s="10">
        <f>F24</f>
        <v>38.386511623976141</v>
      </c>
      <c r="K12" s="4">
        <f>RANK(J12,'Universal Aggregate Worksheet'!AB7:AB67,0)</f>
        <v>2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  <c r="X12" s="40"/>
      <c r="Y12" s="39"/>
      <c r="Z12" s="40"/>
    </row>
    <row r="13" spans="1:26">
      <c r="A13" s="4" t="s">
        <v>69</v>
      </c>
      <c r="B13" s="6">
        <f>B12/B10</f>
        <v>0.6088992974238876</v>
      </c>
      <c r="C13" s="6">
        <f>C12/C10</f>
        <v>0.57526881720430112</v>
      </c>
      <c r="D13" s="65" t="s">
        <v>5</v>
      </c>
      <c r="E13" s="4" t="s">
        <v>81</v>
      </c>
      <c r="F13" s="78">
        <f>F10/(B44/60)</f>
        <v>29.718574108818014</v>
      </c>
      <c r="G13" s="28"/>
      <c r="H13" s="64"/>
      <c r="I13" s="4" t="s">
        <v>131</v>
      </c>
      <c r="J13" s="10">
        <f>F25</f>
        <v>26.368385520940098</v>
      </c>
      <c r="K13" s="4">
        <f>RANK(J13,'Universal Aggregate Worksheet'!AD7:AD67,1)</f>
        <v>18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  <c r="X13" s="40"/>
      <c r="Y13" s="39"/>
      <c r="Z13" s="40"/>
    </row>
    <row r="14" spans="1:26">
      <c r="A14" s="4" t="s">
        <v>73</v>
      </c>
      <c r="B14" s="6">
        <f>B9/B12</f>
        <v>0.55384615384615388</v>
      </c>
      <c r="C14" s="6">
        <f>C9/C12</f>
        <v>0.41588785046728971</v>
      </c>
      <c r="D14" s="65" t="s">
        <v>6</v>
      </c>
      <c r="E14" s="4" t="s">
        <v>82</v>
      </c>
      <c r="F14" s="78">
        <f>F11/(B44/60)</f>
        <v>64.210131332082554</v>
      </c>
      <c r="G14" s="28"/>
      <c r="H14" s="64"/>
      <c r="I14" s="4" t="s">
        <v>133</v>
      </c>
      <c r="J14" s="10">
        <f>F26</f>
        <v>12.018126103036042</v>
      </c>
      <c r="K14" s="4">
        <f>RANK(J14,'Universal Aggregate Worksheet'!AF7:AF67,0)</f>
        <v>3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  <c r="X14" s="40"/>
      <c r="Y14" s="39"/>
      <c r="Z14" s="40"/>
    </row>
    <row r="15" spans="1:26">
      <c r="A15" s="4" t="s">
        <v>70</v>
      </c>
      <c r="B15" s="4">
        <v>95</v>
      </c>
      <c r="C15" s="4">
        <v>48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1.1148825065274151</v>
      </c>
      <c r="K15" s="4">
        <f>RANK(J15,'Universal Aggregate Worksheet'!O7:O67,0)</f>
        <v>12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  <c r="X15" s="40"/>
      <c r="Y15" s="39"/>
      <c r="Z15" s="40"/>
    </row>
    <row r="16" spans="1:26">
      <c r="A16" s="4" t="s">
        <v>74</v>
      </c>
      <c r="B16" s="6">
        <f>B15/B9</f>
        <v>0.65972222222222221</v>
      </c>
      <c r="C16" s="6">
        <f>C15/C9</f>
        <v>0.5393258426966292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1.1272727272727272</v>
      </c>
      <c r="K16" s="4">
        <f>RANK(J16,'Universal Aggregate Worksheet'!T7:T67,1)</f>
        <v>52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  <c r="X16" s="40"/>
      <c r="Y16" s="39"/>
      <c r="Z16" s="40"/>
    </row>
    <row r="17" spans="1:26">
      <c r="A17" s="4" t="s">
        <v>337</v>
      </c>
      <c r="B17" s="8">
        <f>B9-B15</f>
        <v>49</v>
      </c>
      <c r="C17" s="8">
        <f>C9-C15</f>
        <v>41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0.3431030444964871</v>
      </c>
      <c r="K17" s="4">
        <f>RANK(J17,'Universal Aggregate Worksheet'!R7:R67,0)</f>
        <v>9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  <c r="X17" s="40"/>
      <c r="Y17" s="39"/>
      <c r="Z17" s="40"/>
    </row>
    <row r="18" spans="1:26">
      <c r="A18" s="7"/>
      <c r="B18" s="7"/>
      <c r="C18" s="7"/>
      <c r="D18" s="65" t="s">
        <v>10</v>
      </c>
      <c r="E18" s="4" t="s">
        <v>113</v>
      </c>
      <c r="F18" s="10">
        <f>(B9/F9)*100</f>
        <v>37.597911227154043</v>
      </c>
      <c r="G18" s="29"/>
      <c r="H18" s="64"/>
      <c r="I18" s="4" t="s">
        <v>166</v>
      </c>
      <c r="J18" s="6">
        <f>F36</f>
        <v>0.24508333333333335</v>
      </c>
      <c r="K18" s="4">
        <f>RANK(J18,'Universal Aggregate Worksheet'!W7:W67,1)</f>
        <v>8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  <c r="X18" s="40"/>
      <c r="Y18" s="39"/>
      <c r="Z18" s="40"/>
    </row>
    <row r="19" spans="1:26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26.969696969696972</v>
      </c>
      <c r="G19" s="29"/>
      <c r="H19" s="64"/>
      <c r="I19" s="4" t="s">
        <v>176</v>
      </c>
      <c r="J19" s="10">
        <f>F48</f>
        <v>0.24804177545691905</v>
      </c>
      <c r="K19" s="4">
        <f>RANK(J19,'Universal Aggregate Worksheet'!Y7:Y67,0)</f>
        <v>3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  <c r="X19" s="40"/>
      <c r="Y19" s="39"/>
      <c r="Z19" s="40"/>
    </row>
    <row r="20" spans="1:26">
      <c r="A20" s="4" t="s">
        <v>90</v>
      </c>
      <c r="B20" s="4">
        <v>31</v>
      </c>
      <c r="C20" s="4">
        <v>37</v>
      </c>
      <c r="D20" s="65" t="s">
        <v>12</v>
      </c>
      <c r="E20" s="4" t="s">
        <v>115</v>
      </c>
      <c r="F20" s="10">
        <f>F18-F19</f>
        <v>10.628214257457071</v>
      </c>
      <c r="G20" s="29"/>
      <c r="H20" s="64"/>
      <c r="I20" s="4" t="s">
        <v>177</v>
      </c>
      <c r="J20" s="10">
        <f>F49</f>
        <v>0.14545454545454545</v>
      </c>
      <c r="K20" s="4">
        <f>RANK(J20,'Universal Aggregate Worksheet'!Z7:Z67,1)</f>
        <v>17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  <c r="X20" s="40"/>
      <c r="Y20" s="39"/>
      <c r="Z20" s="40"/>
    </row>
    <row r="21" spans="1:26">
      <c r="A21" s="4" t="s">
        <v>91</v>
      </c>
      <c r="B21" s="4">
        <v>15</v>
      </c>
      <c r="C21" s="4">
        <v>13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0.5641025641025641</v>
      </c>
      <c r="K21" s="4">
        <f>RANK(J21,'Universal Aggregate Worksheet'!J7:J67,0)</f>
        <v>12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  <c r="X21" s="40"/>
      <c r="Y21" s="39"/>
      <c r="Z21" s="40"/>
    </row>
    <row r="22" spans="1:26">
      <c r="A22" s="12" t="s">
        <v>138</v>
      </c>
      <c r="B22" s="23">
        <f>B21/B20</f>
        <v>0.4838709677419355</v>
      </c>
      <c r="C22" s="23">
        <f>C21/C20</f>
        <v>0.35135135135135137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0.89603960396039606</v>
      </c>
      <c r="K22" s="4">
        <f>RANK(J22,'Universal Aggregate Worksheet'!K7:K67,0)</f>
        <v>6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  <c r="X22" s="40"/>
      <c r="Y22" s="39"/>
      <c r="Z22" s="40"/>
    </row>
    <row r="23" spans="1:26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0.85789473684210527</v>
      </c>
      <c r="K23" s="4">
        <f>RANK(J23,'Universal Aggregate Worksheet'!L7:L67,1)</f>
        <v>50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  <c r="X23" s="40"/>
      <c r="Y23" s="39"/>
      <c r="Z23" s="40"/>
    </row>
    <row r="24" spans="1:26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38.386511623976141</v>
      </c>
      <c r="G24" s="7"/>
      <c r="H24" s="64"/>
      <c r="I24" s="4" t="s">
        <v>198</v>
      </c>
      <c r="J24" s="6">
        <f>B22</f>
        <v>0.4838709677419355</v>
      </c>
      <c r="K24" s="4">
        <f>RANK(J24,'Universal Aggregate Worksheet'!AG7:AG67,0)</f>
        <v>7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  <c r="X24" s="40"/>
      <c r="Y24" s="39"/>
      <c r="Z24" s="40"/>
    </row>
    <row r="25" spans="1:26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26.368385520940098</v>
      </c>
      <c r="G25" s="7"/>
      <c r="H25" s="64"/>
      <c r="I25" s="12" t="s">
        <v>199</v>
      </c>
      <c r="J25" s="6">
        <f>C22</f>
        <v>0.35135135135135137</v>
      </c>
      <c r="K25" s="4">
        <f>RANK(J25,'Universal Aggregate Worksheet'!AH7:AH67,1)</f>
        <v>32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  <c r="X25" s="40"/>
      <c r="Y25" s="39"/>
      <c r="Z25" s="40"/>
    </row>
    <row r="26" spans="1:26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12.018126103036042</v>
      </c>
      <c r="G26" s="7"/>
      <c r="H26" s="64"/>
      <c r="I26" s="12" t="s">
        <v>212</v>
      </c>
      <c r="J26" s="10">
        <f>F41</f>
        <v>7.2599531615925056E-2</v>
      </c>
      <c r="K26" s="4">
        <f>RANK(J26,'Universal Aggregate Worksheet'!AM7:AM67,0)</f>
        <v>56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  <c r="X26" s="40"/>
      <c r="Y26" s="39"/>
      <c r="Z26" s="40"/>
    </row>
    <row r="27" spans="1:26">
      <c r="A27" s="4" t="s">
        <v>338</v>
      </c>
      <c r="B27" s="4">
        <v>400</v>
      </c>
      <c r="C27" s="4">
        <v>303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9.9462365591397844E-2</v>
      </c>
      <c r="K27" s="4">
        <f>RANK(J27,'Universal Aggregate Worksheet'!AN7:AN67,1)</f>
        <v>26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  <c r="X27" s="40"/>
      <c r="Y27" s="39"/>
      <c r="Z27" s="40"/>
    </row>
    <row r="28" spans="1:26">
      <c r="A28" s="4" t="s">
        <v>339</v>
      </c>
      <c r="B28" s="12">
        <v>137</v>
      </c>
      <c r="C28" s="12">
        <v>156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8.0939947780678853E-2</v>
      </c>
      <c r="K28" s="4">
        <f>RANK(J28,'Universal Aggregate Worksheet'!AI7:AI67,0)</f>
        <v>55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  <c r="X28" s="40"/>
      <c r="Y28" s="39"/>
      <c r="Z28" s="40"/>
    </row>
    <row r="29" spans="1:26">
      <c r="A29" s="12" t="s">
        <v>340</v>
      </c>
      <c r="B29" s="12">
        <v>82</v>
      </c>
      <c r="C29" s="12">
        <v>48</v>
      </c>
      <c r="D29" s="65" t="s">
        <v>21</v>
      </c>
      <c r="E29" s="4" t="s">
        <v>141</v>
      </c>
      <c r="F29" s="10">
        <f>B10/F9</f>
        <v>1.1148825065274151</v>
      </c>
      <c r="G29" s="29"/>
      <c r="H29" s="64"/>
      <c r="I29" s="12" t="s">
        <v>215</v>
      </c>
      <c r="J29" s="80">
        <f>G44</f>
        <v>0.11212121212121212</v>
      </c>
      <c r="K29" s="4">
        <f>RANK(J29,'Universal Aggregate Worksheet'!AJ7:AJ67,1)</f>
        <v>39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  <c r="X29" s="40"/>
      <c r="Y29" s="39"/>
      <c r="Z29" s="40"/>
    </row>
    <row r="30" spans="1:26">
      <c r="A30" s="7"/>
      <c r="B30" s="7"/>
      <c r="C30" s="7"/>
      <c r="D30" s="65" t="s">
        <v>22</v>
      </c>
      <c r="E30" s="12" t="s">
        <v>142</v>
      </c>
      <c r="F30" s="10">
        <f>C10/F10</f>
        <v>1.1272727272727272</v>
      </c>
      <c r="G30" s="7"/>
      <c r="H30" s="64"/>
      <c r="I30" s="12" t="s">
        <v>216</v>
      </c>
      <c r="J30" s="80">
        <f>F45</f>
        <v>0.10416666666666667</v>
      </c>
      <c r="K30" s="4">
        <f>RANK(J30,'Universal Aggregate Worksheet'!AK7:AK67,0)</f>
        <v>44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  <c r="X30" s="40"/>
      <c r="Y30" s="39"/>
      <c r="Z30" s="40"/>
    </row>
    <row r="31" spans="1:26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-1.2390220745312153E-2</v>
      </c>
      <c r="G31" s="29"/>
      <c r="H31" s="64"/>
      <c r="I31" s="12" t="s">
        <v>217</v>
      </c>
      <c r="J31" s="80">
        <f>G45</f>
        <v>0.14606741573033707</v>
      </c>
      <c r="K31" s="4">
        <f>RANK(J31,'Universal Aggregate Worksheet'!AL7:AL67,1)</f>
        <v>43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  <c r="X31" s="40"/>
      <c r="Y31" s="39"/>
      <c r="Z31" s="40"/>
    </row>
    <row r="32" spans="1:26">
      <c r="A32" s="12" t="s">
        <v>342</v>
      </c>
      <c r="B32" s="94">
        <v>154</v>
      </c>
      <c r="C32" s="94">
        <v>119</v>
      </c>
      <c r="D32" s="65" t="s">
        <v>24</v>
      </c>
      <c r="E32" s="4" t="s">
        <v>143</v>
      </c>
      <c r="F32" s="10">
        <f>B12/F9</f>
        <v>0.6788511749347258</v>
      </c>
      <c r="G32" s="29"/>
      <c r="H32" s="64"/>
      <c r="I32" s="12" t="s">
        <v>219</v>
      </c>
      <c r="J32" s="10">
        <f>F52</f>
        <v>5.1893408134642355E-2</v>
      </c>
      <c r="K32" s="4">
        <f>RANK(J32,'Universal Aggregate Worksheet'!AO7:AO67,1)</f>
        <v>20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  <c r="X32" s="40"/>
      <c r="Y32" s="39"/>
      <c r="Z32" s="40"/>
    </row>
    <row r="33" spans="1:26">
      <c r="A33" s="12" t="s">
        <v>343</v>
      </c>
      <c r="B33" s="12">
        <v>202</v>
      </c>
      <c r="C33" s="12">
        <v>190</v>
      </c>
      <c r="D33" s="65" t="s">
        <v>25</v>
      </c>
      <c r="E33" s="12" t="s">
        <v>144</v>
      </c>
      <c r="F33" s="10">
        <f>C12/F10</f>
        <v>0.64848484848484844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4.7685834502103785E-2</v>
      </c>
      <c r="K33" s="4">
        <f>RANK(J33,'Universal Aggregate Worksheet'!AP7:AP67,0)</f>
        <v>50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  <c r="X33" s="40"/>
      <c r="Y33" s="39"/>
      <c r="Z33" s="40"/>
    </row>
    <row r="34" spans="1:26">
      <c r="A34" s="12" t="s">
        <v>71</v>
      </c>
      <c r="B34" s="94">
        <v>181</v>
      </c>
      <c r="C34" s="94">
        <v>163</v>
      </c>
      <c r="D34" s="65" t="s">
        <v>26</v>
      </c>
      <c r="E34" s="12" t="s">
        <v>87</v>
      </c>
      <c r="F34" s="13">
        <f>F32-F33</f>
        <v>3.0366326449877357E-2</v>
      </c>
      <c r="G34" s="29"/>
      <c r="H34" s="64"/>
      <c r="I34" s="12" t="s">
        <v>220</v>
      </c>
      <c r="J34" s="80">
        <f>F53</f>
        <v>0.37878787878787878</v>
      </c>
      <c r="K34" s="4">
        <f>RANK(J34,'Universal Aggregate Worksheet'!AQ7:AQ67,0)</f>
        <v>7</v>
      </c>
      <c r="L34" s="10">
        <f>AVERAGE('Universal Aggregate Worksheet'!AQ7:AQ67)</f>
        <v>0.31623579267479679</v>
      </c>
      <c r="M34" s="65" t="s">
        <v>25</v>
      </c>
      <c r="N34" s="11" t="s">
        <v>207</v>
      </c>
      <c r="O34" s="38"/>
      <c r="P34" s="38"/>
      <c r="Q34" s="38"/>
      <c r="R34" s="38"/>
      <c r="S34" s="38"/>
      <c r="T34" s="40"/>
      <c r="U34" s="40"/>
      <c r="V34" s="39"/>
      <c r="W34" s="40"/>
      <c r="X34" s="40"/>
      <c r="Y34" s="39"/>
      <c r="Z34" s="40"/>
    </row>
    <row r="35" spans="1:26">
      <c r="A35" s="12" t="s">
        <v>72</v>
      </c>
      <c r="B35" s="94">
        <f>B33-B34</f>
        <v>21</v>
      </c>
      <c r="C35" s="94">
        <f>C33-C34</f>
        <v>27</v>
      </c>
      <c r="D35" s="65" t="s">
        <v>27</v>
      </c>
      <c r="E35" s="12" t="s">
        <v>145</v>
      </c>
      <c r="F35" s="6">
        <f>((0.167*B21)+(B9)+(0.83*B23))/B10</f>
        <v>0.3431030444964871</v>
      </c>
      <c r="G35" s="30"/>
      <c r="H35" s="64"/>
      <c r="I35" s="12" t="s">
        <v>221</v>
      </c>
      <c r="J35" s="80">
        <f>G53</f>
        <v>0.30287206266318539</v>
      </c>
      <c r="K35" s="4">
        <f>RANK(J35,'Universal Aggregate Worksheet'!AR7:AR67,1)</f>
        <v>27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  <c r="X35" s="40"/>
      <c r="Y35" s="39"/>
      <c r="Z35" s="40"/>
    </row>
    <row r="36" spans="1:26">
      <c r="A36" s="91" t="s">
        <v>75</v>
      </c>
      <c r="B36" s="6">
        <f>B34/(B34+B35)</f>
        <v>0.89603960396039606</v>
      </c>
      <c r="C36" s="6">
        <f>C34/(C34+C35)</f>
        <v>0.85789473684210527</v>
      </c>
      <c r="D36" s="65" t="s">
        <v>28</v>
      </c>
      <c r="E36" s="12" t="s">
        <v>146</v>
      </c>
      <c r="F36" s="6">
        <f>((0.167*C21)+(C9)+(0.83*C23))/C10</f>
        <v>0.24508333333333335</v>
      </c>
      <c r="G36" s="7"/>
      <c r="H36" s="64"/>
      <c r="I36" s="12" t="s">
        <v>352</v>
      </c>
      <c r="J36" s="80">
        <f>F54</f>
        <v>0.24848484848484848</v>
      </c>
      <c r="K36" s="4">
        <f>RANK(J36,'Universal Aggregate Worksheet'!N7:N67,1)</f>
        <v>45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  <c r="X36" s="40"/>
      <c r="Y36" s="39"/>
      <c r="Z36" s="40"/>
    </row>
    <row r="37" spans="1:26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0.56348076923076917</v>
      </c>
      <c r="G37" s="30"/>
      <c r="H37" s="64"/>
      <c r="I37" s="12" t="s">
        <v>353</v>
      </c>
      <c r="J37" s="80">
        <f>F55</f>
        <v>0.35770234986945171</v>
      </c>
      <c r="K37" s="4">
        <f>RANK(J37,'Universal Aggregate Worksheet'!M7:M67,1)</f>
        <v>2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  <c r="X37" s="40"/>
      <c r="Y37" s="39"/>
      <c r="Z37" s="40"/>
    </row>
    <row r="38" spans="1:26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0.42603271028037387</v>
      </c>
      <c r="G38" s="30"/>
      <c r="H38" s="64"/>
      <c r="I38" s="12" t="s">
        <v>200</v>
      </c>
      <c r="J38" s="10">
        <f>B71</f>
        <v>30.018820667111289</v>
      </c>
      <c r="K38" s="4">
        <f>RANK(J38,'Universal Aggregate Worksheet'!AS7:AS67,0)</f>
        <v>20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  <c r="X38" s="40"/>
      <c r="Y38" s="39"/>
      <c r="Z38" s="40"/>
    </row>
    <row r="39" spans="1:26">
      <c r="A39" s="12" t="s">
        <v>344</v>
      </c>
      <c r="B39" s="12">
        <v>37</v>
      </c>
      <c r="C39" s="12">
        <v>34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28.824645007783079</v>
      </c>
      <c r="K39" s="4">
        <f>RANK(J39,'Universal Aggregate Worksheet'!AT7:AT67,1)</f>
        <v>24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  <c r="X39" s="40"/>
      <c r="Y39" s="39"/>
      <c r="Z39" s="40"/>
    </row>
    <row r="40" spans="1:26">
      <c r="A40" s="91" t="s">
        <v>345</v>
      </c>
      <c r="B40" s="4">
        <v>25.5</v>
      </c>
      <c r="C40" s="4">
        <v>26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1.1941756593282093</v>
      </c>
      <c r="K40" s="4">
        <f>RANK(J40,'Universal Aggregate Worksheet'!AU7:AU67,0)</f>
        <v>20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  <c r="X40" s="40"/>
      <c r="Y40" s="39"/>
      <c r="Z40" s="40"/>
    </row>
    <row r="41" spans="1:26">
      <c r="A41" s="7"/>
      <c r="B41" s="7"/>
      <c r="C41" s="7"/>
      <c r="D41" s="65" t="s">
        <v>188</v>
      </c>
      <c r="E41" s="12" t="s">
        <v>94</v>
      </c>
      <c r="F41" s="13">
        <f>B20/B10</f>
        <v>7.2599531615925056E-2</v>
      </c>
      <c r="G41" s="13">
        <f>C20/C10</f>
        <v>9.9462365591397844E-2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  <c r="X41" s="40"/>
      <c r="Y41" s="39"/>
      <c r="Z41" s="40"/>
    </row>
    <row r="42" spans="1:26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9.9462365591397844E-2</v>
      </c>
      <c r="G42" s="10">
        <f>B20/B10</f>
        <v>7.2599531615925056E-2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  <c r="X42" s="40"/>
      <c r="Y42" s="39"/>
      <c r="Z42" s="40"/>
    </row>
    <row r="43" spans="1:26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-2.6862833975472789E-2</v>
      </c>
      <c r="G43" s="10">
        <f>G41-G42</f>
        <v>2.6862833975472789E-2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  <c r="X43" s="40"/>
      <c r="Y43" s="39"/>
      <c r="Z43" s="40"/>
    </row>
    <row r="44" spans="1:26">
      <c r="A44" s="4" t="s">
        <v>348</v>
      </c>
      <c r="B44" s="4">
        <v>666.25</v>
      </c>
      <c r="C44" s="4">
        <v>666.25</v>
      </c>
      <c r="D44" s="65" t="s">
        <v>34</v>
      </c>
      <c r="E44" s="12" t="s">
        <v>209</v>
      </c>
      <c r="F44" s="79">
        <f>B20/F9</f>
        <v>8.0939947780678853E-2</v>
      </c>
      <c r="G44" s="79">
        <f>C20/F10</f>
        <v>0.11212121212121212</v>
      </c>
      <c r="H44" s="64"/>
      <c r="M44" s="65" t="s">
        <v>34</v>
      </c>
      <c r="N44" s="11"/>
      <c r="O44" s="38"/>
      <c r="P44" s="38"/>
      <c r="Q44" s="38"/>
      <c r="R44" s="38"/>
      <c r="S44" s="38"/>
      <c r="T44" s="40"/>
      <c r="U44" s="40"/>
      <c r="V44" s="39"/>
      <c r="W44" s="40"/>
      <c r="X44" s="40"/>
      <c r="Y44" s="39"/>
      <c r="Z44" s="40"/>
    </row>
    <row r="45" spans="1:26" ht="15.75" thickBot="1">
      <c r="D45" s="65" t="s">
        <v>35</v>
      </c>
      <c r="E45" s="4" t="s">
        <v>210</v>
      </c>
      <c r="F45" s="79">
        <f>B21/B9</f>
        <v>0.10416666666666667</v>
      </c>
      <c r="G45" s="79">
        <f>C21/C9</f>
        <v>0.14606741573033707</v>
      </c>
      <c r="H45" s="64"/>
      <c r="M45" s="65" t="s">
        <v>35</v>
      </c>
      <c r="N45" s="11"/>
      <c r="O45" s="38"/>
      <c r="P45" s="38"/>
      <c r="Q45" s="38"/>
      <c r="R45" s="38"/>
      <c r="S45" s="38"/>
      <c r="T45" s="40"/>
      <c r="U45" s="40"/>
      <c r="V45" s="39"/>
      <c r="W45" s="40"/>
      <c r="X45" s="40"/>
      <c r="Y45" s="39"/>
      <c r="Z45" s="40"/>
    </row>
    <row r="46" spans="1:26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11"/>
      <c r="O46" s="38"/>
      <c r="P46" s="38"/>
      <c r="Q46" s="38"/>
      <c r="R46" s="38"/>
      <c r="S46" s="38"/>
      <c r="T46" s="40"/>
      <c r="U46" s="40"/>
      <c r="V46" s="39"/>
      <c r="W46" s="40"/>
      <c r="X46" s="40"/>
      <c r="Y46" s="39"/>
      <c r="Z46" s="40"/>
    </row>
    <row r="47" spans="1:26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11"/>
      <c r="O47" s="38"/>
      <c r="P47" s="38"/>
      <c r="Q47" s="38"/>
      <c r="R47" s="38"/>
      <c r="S47" s="38"/>
      <c r="T47" s="40"/>
      <c r="U47" s="40"/>
      <c r="V47" s="39"/>
      <c r="W47" s="40"/>
      <c r="X47" s="40"/>
      <c r="Y47" s="39"/>
      <c r="Z47" s="40"/>
    </row>
    <row r="48" spans="1:26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0.24804177545691905</v>
      </c>
      <c r="G48" s="32"/>
      <c r="H48" s="64"/>
      <c r="M48" s="65" t="s">
        <v>39</v>
      </c>
      <c r="N48" s="11"/>
      <c r="O48" s="38"/>
      <c r="P48" s="38"/>
      <c r="Q48" s="38"/>
      <c r="R48" s="38"/>
      <c r="S48" s="38"/>
      <c r="T48" s="40"/>
      <c r="U48" s="40"/>
      <c r="V48" s="39"/>
      <c r="W48" s="40"/>
      <c r="X48" s="40"/>
      <c r="Y48" s="39"/>
      <c r="Z48" s="40"/>
    </row>
    <row r="49" spans="1:26">
      <c r="A49" s="4" t="s">
        <v>15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30.030959752321984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28.617363344051448</v>
      </c>
      <c r="D49" s="65" t="s">
        <v>38</v>
      </c>
      <c r="E49" s="4" t="s">
        <v>152</v>
      </c>
      <c r="F49" s="10">
        <f>C15/F10</f>
        <v>0.14545454545454545</v>
      </c>
      <c r="G49" s="29"/>
      <c r="H49" s="64"/>
      <c r="M49" s="65" t="s">
        <v>38</v>
      </c>
      <c r="N49" s="11"/>
      <c r="O49" s="38"/>
      <c r="P49" s="38"/>
      <c r="Q49" s="38"/>
      <c r="R49" s="38"/>
      <c r="S49" s="38"/>
      <c r="T49" s="40"/>
      <c r="U49" s="40"/>
      <c r="V49" s="39"/>
      <c r="W49" s="22"/>
      <c r="X49" s="22"/>
      <c r="Y49" s="22"/>
      <c r="Z49" s="40"/>
    </row>
    <row r="50" spans="1:26">
      <c r="A50" s="4" t="s">
        <v>57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21.628498727735369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38.87323943661972</v>
      </c>
      <c r="D50" s="65" t="s">
        <v>41</v>
      </c>
      <c r="E50" s="7"/>
      <c r="F50" s="7"/>
      <c r="G50" s="7"/>
      <c r="H50" s="64"/>
      <c r="M50" s="65" t="s">
        <v>40</v>
      </c>
      <c r="N50" s="11"/>
      <c r="O50" s="38"/>
      <c r="P50" s="38"/>
      <c r="Q50" s="38"/>
      <c r="R50" s="38"/>
      <c r="S50" s="38"/>
      <c r="T50" s="40"/>
      <c r="U50" s="40"/>
      <c r="V50" s="39"/>
      <c r="W50" s="22"/>
      <c r="X50" s="22"/>
      <c r="Y50" s="22"/>
      <c r="Z50" s="40"/>
    </row>
    <row r="51" spans="1:26">
      <c r="A51" s="4" t="s">
        <v>49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32.986111111111107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28.059701492537314</v>
      </c>
      <c r="D51" s="65" t="s">
        <v>42</v>
      </c>
      <c r="E51" s="24" t="s">
        <v>84</v>
      </c>
      <c r="F51" s="7"/>
      <c r="G51" s="7"/>
      <c r="H51" s="64"/>
      <c r="M51" s="65" t="s">
        <v>41</v>
      </c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>
      <c r="A52" s="4" t="s">
        <v>190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32.575757575757578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34.042553191489361</v>
      </c>
      <c r="D52" s="65" t="s">
        <v>43</v>
      </c>
      <c r="E52" s="4" t="s">
        <v>85</v>
      </c>
      <c r="F52" s="10">
        <f>B39/F11</f>
        <v>5.1893408134642355E-2</v>
      </c>
      <c r="G52" s="10">
        <f>C39/F11</f>
        <v>4.7685834502103785E-2</v>
      </c>
      <c r="H52" s="64"/>
      <c r="M52" s="65" t="s">
        <v>42</v>
      </c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>
      <c r="A53" s="4" t="s">
        <v>51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27.167630057803464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27.197802197802197</v>
      </c>
      <c r="D53" s="65" t="s">
        <v>44</v>
      </c>
      <c r="E53" s="12" t="s">
        <v>211</v>
      </c>
      <c r="F53" s="79">
        <f>(C12-C9)/F10</f>
        <v>0.37878787878787878</v>
      </c>
      <c r="G53" s="79">
        <f>(B12-B9)/F9</f>
        <v>0.30287206266318539</v>
      </c>
      <c r="H53" s="64"/>
      <c r="M53" s="65" t="s">
        <v>43</v>
      </c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>
      <c r="A54" s="4" t="s">
        <v>54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23.934426229508198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33.155080213903744</v>
      </c>
      <c r="D54" s="65" t="s">
        <v>45</v>
      </c>
      <c r="E54" s="12" t="s">
        <v>350</v>
      </c>
      <c r="F54" s="79">
        <f>B29/F10</f>
        <v>0.24848484848484848</v>
      </c>
      <c r="G54" s="79">
        <f>C29/F9</f>
        <v>0.12532637075718014</v>
      </c>
      <c r="H54" s="64"/>
      <c r="M54" s="65" t="s">
        <v>44</v>
      </c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>
      <c r="A55" s="4" t="s">
        <v>10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37.42690058479532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25.986842105263158</v>
      </c>
      <c r="D55" s="65" t="s">
        <v>46</v>
      </c>
      <c r="E55" s="12" t="s">
        <v>351</v>
      </c>
      <c r="F55" s="79">
        <f>B28/F9</f>
        <v>0.35770234986945171</v>
      </c>
      <c r="G55" s="79">
        <f>C28/F10</f>
        <v>0.47272727272727272</v>
      </c>
      <c r="H55" s="64"/>
      <c r="M55" s="65" t="s">
        <v>45</v>
      </c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>
      <c r="A56" s="4" t="s">
        <v>37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25.966850828729282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23.013698630136986</v>
      </c>
      <c r="D56" s="65" t="s">
        <v>48</v>
      </c>
      <c r="E56" s="7"/>
      <c r="F56" s="7"/>
      <c r="G56" s="7"/>
      <c r="H56" s="64"/>
      <c r="M56" s="65" t="s">
        <v>46</v>
      </c>
    </row>
    <row r="57" spans="1:26">
      <c r="A57" s="4" t="s">
        <v>25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30.640668523676879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20.820189274447952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26">
      <c r="A58" s="4" t="s">
        <v>31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36.363636363636367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26.515151515151516</v>
      </c>
      <c r="D58" s="65" t="s">
        <v>191</v>
      </c>
      <c r="E58" s="12" t="s">
        <v>100</v>
      </c>
      <c r="F58" s="10">
        <f>B71</f>
        <v>30.018820667111289</v>
      </c>
      <c r="G58" s="7"/>
      <c r="H58" s="64"/>
      <c r="M58" s="65" t="s">
        <v>192</v>
      </c>
    </row>
    <row r="59" spans="1:26">
      <c r="A59" s="4" t="s">
        <v>35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31.485587583148561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30.789473684210527</v>
      </c>
      <c r="D59" s="65" t="s">
        <v>49</v>
      </c>
      <c r="E59" s="12" t="s">
        <v>101</v>
      </c>
      <c r="F59" s="10">
        <f>C71</f>
        <v>28.824645007783079</v>
      </c>
      <c r="G59" s="7"/>
      <c r="H59" s="64"/>
      <c r="M59" s="65" t="s">
        <v>191</v>
      </c>
    </row>
    <row r="60" spans="1:26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1.1941756593282093</v>
      </c>
      <c r="G60" s="7"/>
      <c r="H60" s="64"/>
      <c r="M60" s="65" t="s">
        <v>49</v>
      </c>
    </row>
    <row r="61" spans="1:26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26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26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26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30.018820667111289</v>
      </c>
      <c r="C71" s="34">
        <f>AVERAGEIF(C49:C67,"&gt;0")</f>
        <v>28.824645007783079</v>
      </c>
      <c r="H71" s="64"/>
    </row>
  </sheetData>
  <sortState ref="N8:Z43">
    <sortCondition ref="N8:N43"/>
  </sortState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4" fitToHeight="0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57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VMI</v>
      </c>
      <c r="C7" s="75" t="s">
        <v>62</v>
      </c>
      <c r="D7" s="66" t="s">
        <v>193</v>
      </c>
      <c r="E7" s="7"/>
      <c r="F7" s="75" t="str">
        <f>B1</f>
        <v>VMI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67.768969422423552</v>
      </c>
      <c r="K8" s="4">
        <f>RANK(J8,'Universal Aggregate Worksheet'!I7:I67,0)</f>
        <v>23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85</v>
      </c>
      <c r="C9" s="4">
        <v>138</v>
      </c>
      <c r="D9" s="65" t="s">
        <v>1</v>
      </c>
      <c r="E9" s="4" t="s">
        <v>77</v>
      </c>
      <c r="F9" s="77">
        <f>B32+B33+C35</f>
        <v>393</v>
      </c>
      <c r="G9" s="27"/>
      <c r="H9" s="64"/>
      <c r="I9" s="12" t="s">
        <v>154</v>
      </c>
      <c r="J9" s="9">
        <f>F12</f>
        <v>35.605889014722536</v>
      </c>
      <c r="K9" s="4">
        <f>RANK(J9,'Universal Aggregate Worksheet'!F7:F67,0)</f>
        <v>13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357</v>
      </c>
      <c r="C10" s="4">
        <v>441</v>
      </c>
      <c r="D10" s="65" t="s">
        <v>2</v>
      </c>
      <c r="E10" s="4" t="s">
        <v>78</v>
      </c>
      <c r="F10" s="77">
        <f>C32+C33+B35</f>
        <v>355</v>
      </c>
      <c r="G10" s="27"/>
      <c r="H10" s="64"/>
      <c r="I10" s="12" t="s">
        <v>155</v>
      </c>
      <c r="J10" s="9">
        <f>F13</f>
        <v>32.163080407701017</v>
      </c>
      <c r="K10" s="4">
        <f>RANK(J10,'Universal Aggregate Worksheet'!G7:G67,1)</f>
        <v>25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0.23809523809523808</v>
      </c>
      <c r="C11" s="6">
        <f>C9/C10</f>
        <v>0.31292517006802723</v>
      </c>
      <c r="D11" s="65" t="s">
        <v>3</v>
      </c>
      <c r="E11" s="4" t="s">
        <v>79</v>
      </c>
      <c r="F11" s="77">
        <f>SUM(F9:F10)</f>
        <v>748</v>
      </c>
      <c r="G11" s="27"/>
      <c r="H11" s="64"/>
      <c r="I11" s="12" t="s">
        <v>203</v>
      </c>
      <c r="J11" s="9">
        <f>J9-J10</f>
        <v>3.4428086070215187</v>
      </c>
      <c r="K11" s="4">
        <f>RANK(J11,'Universal Aggregate Worksheet'!H7:H67,0)</f>
        <v>11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187</v>
      </c>
      <c r="C12" s="4">
        <v>282</v>
      </c>
      <c r="D12" s="65" t="s">
        <v>4</v>
      </c>
      <c r="E12" s="4" t="s">
        <v>80</v>
      </c>
      <c r="F12" s="78">
        <f>F9/(B44/60)</f>
        <v>35.605889014722536</v>
      </c>
      <c r="G12" s="28"/>
      <c r="H12" s="64"/>
      <c r="I12" s="4" t="s">
        <v>128</v>
      </c>
      <c r="J12" s="10">
        <f>F24</f>
        <v>21.707039827321342</v>
      </c>
      <c r="K12" s="4">
        <f>RANK(J12,'Universal Aggregate Worksheet'!AB7:AB67,0)</f>
        <v>58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0.52380952380952384</v>
      </c>
      <c r="C13" s="6">
        <f>C12/C10</f>
        <v>0.63945578231292521</v>
      </c>
      <c r="D13" s="65" t="s">
        <v>5</v>
      </c>
      <c r="E13" s="4" t="s">
        <v>81</v>
      </c>
      <c r="F13" s="78">
        <f>F10/(B44/60)</f>
        <v>32.163080407701017</v>
      </c>
      <c r="G13" s="28"/>
      <c r="H13" s="64"/>
      <c r="I13" s="4" t="s">
        <v>131</v>
      </c>
      <c r="J13" s="10">
        <f>F25</f>
        <v>39.271738158213935</v>
      </c>
      <c r="K13" s="4">
        <f>RANK(J13,'Universal Aggregate Worksheet'!AD7:AD67,1)</f>
        <v>59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0.45454545454545453</v>
      </c>
      <c r="C14" s="6">
        <f>C9/C12</f>
        <v>0.48936170212765956</v>
      </c>
      <c r="D14" s="65" t="s">
        <v>6</v>
      </c>
      <c r="E14" s="4" t="s">
        <v>82</v>
      </c>
      <c r="F14" s="78">
        <f>F11/(B44/60)</f>
        <v>67.768969422423552</v>
      </c>
      <c r="G14" s="28"/>
      <c r="H14" s="64"/>
      <c r="I14" s="4" t="s">
        <v>133</v>
      </c>
      <c r="J14" s="10">
        <f>F26</f>
        <v>-17.564698330892593</v>
      </c>
      <c r="K14" s="4">
        <f>RANK(J14,'Universal Aggregate Worksheet'!AF7:AF67,0)</f>
        <v>59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46</v>
      </c>
      <c r="C15" s="4">
        <v>87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0.90839694656488545</v>
      </c>
      <c r="K15" s="4">
        <f>RANK(J15,'Universal Aggregate Worksheet'!O7:O67,0)</f>
        <v>52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0.54117647058823526</v>
      </c>
      <c r="C16" s="6">
        <f>C15/C9</f>
        <v>0.63043478260869568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1.2422535211267605</v>
      </c>
      <c r="K16" s="4">
        <f>RANK(J16,'Universal Aggregate Worksheet'!T7:T67,1)</f>
        <v>61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39</v>
      </c>
      <c r="C17" s="8">
        <f>C9-C15</f>
        <v>51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0.24183753501400559</v>
      </c>
      <c r="K17" s="4">
        <f>RANK(J17,'Universal Aggregate Worksheet'!R7:R67,0)</f>
        <v>59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21.628498727735369</v>
      </c>
      <c r="G18" s="29"/>
      <c r="H18" s="64"/>
      <c r="I18" s="4" t="s">
        <v>166</v>
      </c>
      <c r="J18" s="6">
        <f>F36</f>
        <v>0.31897278911564625</v>
      </c>
      <c r="K18" s="4">
        <f>RANK(J18,'Universal Aggregate Worksheet'!W7:W67,1)</f>
        <v>45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38.87323943661972</v>
      </c>
      <c r="G19" s="29"/>
      <c r="H19" s="64"/>
      <c r="I19" s="4" t="s">
        <v>176</v>
      </c>
      <c r="J19" s="10">
        <f>F48</f>
        <v>0.11704834605597965</v>
      </c>
      <c r="K19" s="4">
        <f>RANK(J19,'Universal Aggregate Worksheet'!Y7:Y67,0)</f>
        <v>58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33</v>
      </c>
      <c r="C20" s="4">
        <v>31</v>
      </c>
      <c r="D20" s="65" t="s">
        <v>12</v>
      </c>
      <c r="E20" s="4" t="s">
        <v>115</v>
      </c>
      <c r="F20" s="10">
        <f>F18-F19</f>
        <v>-17.244740708884351</v>
      </c>
      <c r="G20" s="29"/>
      <c r="H20" s="64"/>
      <c r="I20" s="4" t="s">
        <v>177</v>
      </c>
      <c r="J20" s="10">
        <f>F49</f>
        <v>0.24507042253521127</v>
      </c>
      <c r="K20" s="4">
        <f>RANK(J20,'Universal Aggregate Worksheet'!Z7:Z67,1)</f>
        <v>58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8</v>
      </c>
      <c r="C21" s="4">
        <v>11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0.62595419847328249</v>
      </c>
      <c r="K21" s="4">
        <f>RANK(J21,'Universal Aggregate Worksheet'!J7:J67,0)</f>
        <v>2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0.24242424242424243</v>
      </c>
      <c r="C22" s="23">
        <f>C21/C20</f>
        <v>0.35483870967741937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0.83589743589743593</v>
      </c>
      <c r="K22" s="4">
        <f>RANK(J22,'Universal Aggregate Worksheet'!K7:K67,0)</f>
        <v>25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1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0.84888888888888892</v>
      </c>
      <c r="K23" s="4">
        <f>RANK(J23,'Universal Aggregate Worksheet'!L7:L67,1)</f>
        <v>39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3.0303030303030304E-2</v>
      </c>
      <c r="D24" s="65" t="s">
        <v>16</v>
      </c>
      <c r="E24" s="12" t="s">
        <v>117</v>
      </c>
      <c r="F24" s="10">
        <f>(F18*'Efficiency Adjustment'!B66)/C71</f>
        <v>21.707039827321342</v>
      </c>
      <c r="G24" s="7"/>
      <c r="H24" s="64"/>
      <c r="I24" s="4" t="s">
        <v>198</v>
      </c>
      <c r="J24" s="6">
        <f>B22</f>
        <v>0.24242424242424243</v>
      </c>
      <c r="K24" s="4">
        <f>RANK(J24,'Universal Aggregate Worksheet'!AG7:AG67,0)</f>
        <v>52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39.271738158213935</v>
      </c>
      <c r="G25" s="7"/>
      <c r="H25" s="64"/>
      <c r="I25" s="12" t="s">
        <v>199</v>
      </c>
      <c r="J25" s="6">
        <f>C22</f>
        <v>0.35483870967741937</v>
      </c>
      <c r="K25" s="4">
        <f>RANK(J25,'Universal Aggregate Worksheet'!AH7:AH67,1)</f>
        <v>35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-17.564698330892593</v>
      </c>
      <c r="G26" s="7"/>
      <c r="H26" s="64"/>
      <c r="I26" s="12" t="s">
        <v>212</v>
      </c>
      <c r="J26" s="10">
        <f>F41</f>
        <v>9.2436974789915971E-2</v>
      </c>
      <c r="K26" s="4">
        <f>RANK(J26,'Universal Aggregate Worksheet'!AM7:AM67,0)</f>
        <v>43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341</v>
      </c>
      <c r="C27" s="4">
        <v>321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7.029478458049887E-2</v>
      </c>
      <c r="K27" s="4">
        <f>RANK(J27,'Universal Aggregate Worksheet'!AN7:AN67,1)</f>
        <v>5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204</v>
      </c>
      <c r="C28" s="12">
        <v>136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8.3969465648854963E-2</v>
      </c>
      <c r="K28" s="4">
        <f>RANK(J28,'Universal Aggregate Worksheet'!AI7:AI67,0)</f>
        <v>53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63</v>
      </c>
      <c r="C29" s="12">
        <v>92</v>
      </c>
      <c r="D29" s="65" t="s">
        <v>21</v>
      </c>
      <c r="E29" s="4" t="s">
        <v>141</v>
      </c>
      <c r="F29" s="10">
        <f>B10/F9</f>
        <v>0.90839694656488545</v>
      </c>
      <c r="G29" s="29"/>
      <c r="H29" s="64"/>
      <c r="I29" s="12" t="s">
        <v>215</v>
      </c>
      <c r="J29" s="80">
        <f>G44</f>
        <v>8.7323943661971826E-2</v>
      </c>
      <c r="K29" s="4">
        <f>RANK(J29,'Universal Aggregate Worksheet'!AJ7:AJ67,1)</f>
        <v>16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1.2422535211267605</v>
      </c>
      <c r="G30" s="7"/>
      <c r="H30" s="64"/>
      <c r="I30" s="12" t="s">
        <v>216</v>
      </c>
      <c r="J30" s="80">
        <f>F45</f>
        <v>9.4117647058823528E-2</v>
      </c>
      <c r="K30" s="4">
        <f>RANK(J30,'Universal Aggregate Worksheet'!AK7:AK67,0)</f>
        <v>47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-0.33385657456187501</v>
      </c>
      <c r="G31" s="29"/>
      <c r="H31" s="64"/>
      <c r="I31" s="12" t="s">
        <v>217</v>
      </c>
      <c r="J31" s="80">
        <f>G45</f>
        <v>7.9710144927536225E-2</v>
      </c>
      <c r="K31" s="4">
        <f>RANK(J31,'Universal Aggregate Worksheet'!AL7:AL67,1)</f>
        <v>9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164</v>
      </c>
      <c r="C32" s="94">
        <v>98</v>
      </c>
      <c r="D32" s="65" t="s">
        <v>24</v>
      </c>
      <c r="E32" s="4" t="s">
        <v>143</v>
      </c>
      <c r="F32" s="10">
        <f>B12/F9</f>
        <v>0.4758269720101781</v>
      </c>
      <c r="G32" s="29"/>
      <c r="H32" s="64"/>
      <c r="I32" s="12" t="s">
        <v>219</v>
      </c>
      <c r="J32" s="10">
        <f>F52</f>
        <v>4.6791443850267379E-2</v>
      </c>
      <c r="K32" s="4">
        <f>RANK(J32,'Universal Aggregate Worksheet'!AO7:AO67,1)</f>
        <v>15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195</v>
      </c>
      <c r="C33" s="12">
        <v>225</v>
      </c>
      <c r="D33" s="65" t="s">
        <v>25</v>
      </c>
      <c r="E33" s="12" t="s">
        <v>144</v>
      </c>
      <c r="F33" s="10">
        <f>C12/F10</f>
        <v>0.79436619718309864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4.5454545454545456E-2</v>
      </c>
      <c r="K33" s="4">
        <f>RANK(J33,'Universal Aggregate Worksheet'!AP7:AP67,0)</f>
        <v>54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163</v>
      </c>
      <c r="C34" s="94">
        <v>191</v>
      </c>
      <c r="D34" s="65" t="s">
        <v>26</v>
      </c>
      <c r="E34" s="12" t="s">
        <v>87</v>
      </c>
      <c r="F34" s="13">
        <f>F32-F33</f>
        <v>-0.31853922517292055</v>
      </c>
      <c r="G34" s="29"/>
      <c r="H34" s="64"/>
      <c r="I34" s="12" t="s">
        <v>220</v>
      </c>
      <c r="J34" s="80">
        <f>F53</f>
        <v>0.40563380281690142</v>
      </c>
      <c r="K34" s="4">
        <f>RANK(J34,'Universal Aggregate Worksheet'!AQ7:AQ67,0)</f>
        <v>1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32</v>
      </c>
      <c r="C35" s="94">
        <f>C33-C34</f>
        <v>34</v>
      </c>
      <c r="D35" s="65" t="s">
        <v>27</v>
      </c>
      <c r="E35" s="12" t="s">
        <v>145</v>
      </c>
      <c r="F35" s="6">
        <f>((0.167*B21)+(B9)+(0.83*B23))/B10</f>
        <v>0.24183753501400559</v>
      </c>
      <c r="G35" s="30"/>
      <c r="H35" s="64"/>
      <c r="I35" s="12" t="s">
        <v>221</v>
      </c>
      <c r="J35" s="80">
        <f>G53</f>
        <v>0.25954198473282442</v>
      </c>
      <c r="K35" s="4">
        <f>RANK(J35,'Universal Aggregate Worksheet'!AR7:AR67,1)</f>
        <v>4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0.83589743589743593</v>
      </c>
      <c r="C36" s="6">
        <f>C34/(C34+C35)</f>
        <v>0.84888888888888892</v>
      </c>
      <c r="D36" s="65" t="s">
        <v>28</v>
      </c>
      <c r="E36" s="12" t="s">
        <v>146</v>
      </c>
      <c r="F36" s="6">
        <f>((0.167*C21)+(C9)+(0.83*C23))/C10</f>
        <v>0.31897278911564625</v>
      </c>
      <c r="G36" s="7"/>
      <c r="H36" s="64"/>
      <c r="I36" s="12" t="s">
        <v>352</v>
      </c>
      <c r="J36" s="80">
        <f>F54</f>
        <v>0.17746478873239438</v>
      </c>
      <c r="K36" s="4">
        <f>RANK(J36,'Universal Aggregate Worksheet'!N7:N67,1)</f>
        <v>4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0.46168983957219251</v>
      </c>
      <c r="G37" s="30"/>
      <c r="H37" s="64"/>
      <c r="I37" s="12" t="s">
        <v>353</v>
      </c>
      <c r="J37" s="80">
        <f>F55</f>
        <v>0.51908396946564883</v>
      </c>
      <c r="K37" s="4">
        <f>RANK(J37,'Universal Aggregate Worksheet'!M7:M67,1)</f>
        <v>47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0.49881914893617024</v>
      </c>
      <c r="G38" s="30"/>
      <c r="H38" s="64"/>
      <c r="I38" s="12" t="s">
        <v>200</v>
      </c>
      <c r="J38" s="10">
        <f>B71</f>
        <v>29.051710592955033</v>
      </c>
      <c r="K38" s="4">
        <f>RANK(J38,'Universal Aggregate Worksheet'!AS7:AS67,0)</f>
        <v>42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35</v>
      </c>
      <c r="C39" s="12">
        <v>34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29.322748058198275</v>
      </c>
      <c r="K39" s="4">
        <f>RANK(J39,'Universal Aggregate Worksheet'!AT7:AT67,1)</f>
        <v>33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27</v>
      </c>
      <c r="C40" s="4">
        <v>25.5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-0.27103746524324279</v>
      </c>
      <c r="K40" s="4">
        <f>RANK(J40,'Universal Aggregate Worksheet'!AU7:AU67,0)</f>
        <v>36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9.2436974789915971E-2</v>
      </c>
      <c r="G41" s="13">
        <f>C20/C10</f>
        <v>7.029478458049887E-2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7.029478458049887E-2</v>
      </c>
      <c r="G42" s="10">
        <f>B20/B10</f>
        <v>9.2436974789915971E-2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2.2142190209417101E-2</v>
      </c>
      <c r="G43" s="10">
        <f>G41-G42</f>
        <v>-2.2142190209417101E-2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662.25</v>
      </c>
      <c r="C44" s="4">
        <v>662.25</v>
      </c>
      <c r="D44" s="65" t="s">
        <v>34</v>
      </c>
      <c r="E44" s="12" t="s">
        <v>209</v>
      </c>
      <c r="F44" s="79">
        <f>B20/F9</f>
        <v>8.3969465648854963E-2</v>
      </c>
      <c r="G44" s="79">
        <f>C20/F10</f>
        <v>8.7323943661971826E-2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9.4117647058823528E-2</v>
      </c>
      <c r="G45" s="79">
        <f>C21/C9</f>
        <v>7.9710144927536225E-2</v>
      </c>
      <c r="H45" s="64"/>
      <c r="M45" s="65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0.11704834605597965</v>
      </c>
      <c r="G48" s="32"/>
      <c r="H48" s="64"/>
      <c r="M48" s="65" t="s">
        <v>39</v>
      </c>
    </row>
    <row r="49" spans="1:13">
      <c r="A49" s="4" t="s">
        <v>34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30.54662379421222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28.402366863905325</v>
      </c>
      <c r="D49" s="65" t="s">
        <v>38</v>
      </c>
      <c r="E49" s="4" t="s">
        <v>152</v>
      </c>
      <c r="F49" s="10">
        <f>C15/F10</f>
        <v>0.24507042253521127</v>
      </c>
      <c r="G49" s="29"/>
      <c r="H49" s="64"/>
      <c r="M49" s="65" t="s">
        <v>38</v>
      </c>
    </row>
    <row r="50" spans="1:13">
      <c r="A50" s="4" t="s">
        <v>2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29.562982005141386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26.493506493506491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56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37.597911227154043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26.969696969696972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191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21.223021582733814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29.29936305732484</v>
      </c>
      <c r="D52" s="65" t="s">
        <v>43</v>
      </c>
      <c r="E52" s="4" t="s">
        <v>85</v>
      </c>
      <c r="F52" s="10">
        <f>B39/F11</f>
        <v>4.6791443850267379E-2</v>
      </c>
      <c r="G52" s="10">
        <f>C39/F11</f>
        <v>4.5454545454545456E-2</v>
      </c>
      <c r="H52" s="64"/>
      <c r="M52" s="65" t="s">
        <v>42</v>
      </c>
    </row>
    <row r="53" spans="1:13">
      <c r="A53" s="4" t="s">
        <v>27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30.727762803234505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20.056497175141246</v>
      </c>
      <c r="D53" s="65" t="s">
        <v>44</v>
      </c>
      <c r="E53" s="12" t="s">
        <v>211</v>
      </c>
      <c r="F53" s="79">
        <f>(C12-C9)/F10</f>
        <v>0.40563380281690142</v>
      </c>
      <c r="G53" s="79">
        <f>(B12-B9)/F9</f>
        <v>0.25954198473282442</v>
      </c>
      <c r="H53" s="64"/>
      <c r="M53" s="65" t="s">
        <v>43</v>
      </c>
    </row>
    <row r="54" spans="1:13">
      <c r="A54" s="4" t="s">
        <v>190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32.575757575757578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34.042553191489361</v>
      </c>
      <c r="D54" s="65" t="s">
        <v>45</v>
      </c>
      <c r="E54" s="12" t="s">
        <v>350</v>
      </c>
      <c r="F54" s="79">
        <f>B29/F10</f>
        <v>0.17746478873239438</v>
      </c>
      <c r="G54" s="79">
        <f>C29/F9</f>
        <v>0.2340966921119593</v>
      </c>
      <c r="H54" s="64"/>
      <c r="M54" s="65" t="s">
        <v>44</v>
      </c>
    </row>
    <row r="55" spans="1:13">
      <c r="A55" s="4" t="s">
        <v>58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21.53846153846154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42.482100238663485</v>
      </c>
      <c r="D55" s="65" t="s">
        <v>46</v>
      </c>
      <c r="E55" s="12" t="s">
        <v>351</v>
      </c>
      <c r="F55" s="79">
        <f>B28/F9</f>
        <v>0.51908396946564883</v>
      </c>
      <c r="G55" s="79">
        <f>C28/F10</f>
        <v>0.38309859154929576</v>
      </c>
      <c r="H55" s="64"/>
      <c r="M55" s="65" t="s">
        <v>45</v>
      </c>
    </row>
    <row r="56" spans="1:13">
      <c r="A56" s="4" t="s">
        <v>48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31.989247311827956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27.249357326478147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24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31.549295774647888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29.973474801061005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30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29.096989966555181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29.712460063897762</v>
      </c>
      <c r="D58" s="65" t="s">
        <v>191</v>
      </c>
      <c r="E58" s="12" t="s">
        <v>100</v>
      </c>
      <c r="F58" s="10">
        <f>B71</f>
        <v>29.051710592955033</v>
      </c>
      <c r="G58" s="7"/>
      <c r="H58" s="64"/>
      <c r="M58" s="65" t="s">
        <v>192</v>
      </c>
    </row>
    <row r="59" spans="1:13">
      <c r="A59" s="4" t="s">
        <v>29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23.160762942779293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27.868852459016392</v>
      </c>
      <c r="D59" s="65" t="s">
        <v>49</v>
      </c>
      <c r="E59" s="12" t="s">
        <v>101</v>
      </c>
      <c r="F59" s="10">
        <f>C71</f>
        <v>29.322748058198275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-0.27103746524324279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29.051710592955033</v>
      </c>
      <c r="C71" s="34">
        <f>AVERAGEIF(C49:C67,"&gt;0")</f>
        <v>29.322748058198275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B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58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355</v>
      </c>
    </row>
    <row r="4" spans="1:23" ht="15.75" thickBot="1"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 ht="30" customHeight="1">
      <c r="A7" s="7"/>
      <c r="B7" s="75" t="str">
        <f>B1</f>
        <v>Wagner</v>
      </c>
      <c r="C7" s="75" t="s">
        <v>62</v>
      </c>
      <c r="D7" s="66" t="s">
        <v>193</v>
      </c>
      <c r="E7" s="7"/>
      <c r="F7" s="75" t="str">
        <f>B1</f>
        <v>Wagner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67.559591373439275</v>
      </c>
      <c r="K8" s="4">
        <f>RANK(J8,'Universal Aggregate Worksheet'!I7:I67,0)</f>
        <v>26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70</v>
      </c>
      <c r="C9" s="4">
        <v>178</v>
      </c>
      <c r="D9" s="65" t="s">
        <v>1</v>
      </c>
      <c r="E9" s="4" t="s">
        <v>77</v>
      </c>
      <c r="F9" s="77">
        <f>B32+B33+C35</f>
        <v>325</v>
      </c>
      <c r="G9" s="27"/>
      <c r="H9" s="64"/>
      <c r="I9" s="12" t="s">
        <v>154</v>
      </c>
      <c r="J9" s="9">
        <f>F12</f>
        <v>29.511918274687858</v>
      </c>
      <c r="K9" s="4">
        <f>RANK(J9,'Universal Aggregate Worksheet'!F7:F67,0)</f>
        <v>55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281</v>
      </c>
      <c r="C10" s="4">
        <v>520</v>
      </c>
      <c r="D10" s="65" t="s">
        <v>2</v>
      </c>
      <c r="E10" s="4" t="s">
        <v>78</v>
      </c>
      <c r="F10" s="77">
        <f>C32+C33+B35</f>
        <v>419</v>
      </c>
      <c r="G10" s="27"/>
      <c r="H10" s="64"/>
      <c r="I10" s="12" t="s">
        <v>155</v>
      </c>
      <c r="J10" s="9">
        <f>F13</f>
        <v>38.047673098751424</v>
      </c>
      <c r="K10" s="4">
        <f>RANK(J10,'Universal Aggregate Worksheet'!G7:G67,1)</f>
        <v>57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0.24911032028469751</v>
      </c>
      <c r="C11" s="6">
        <f>C9/C10</f>
        <v>0.34230769230769231</v>
      </c>
      <c r="D11" s="65" t="s">
        <v>3</v>
      </c>
      <c r="E11" s="4" t="s">
        <v>79</v>
      </c>
      <c r="F11" s="77">
        <f>SUM(F9:F10)</f>
        <v>744</v>
      </c>
      <c r="G11" s="27"/>
      <c r="H11" s="64"/>
      <c r="I11" s="12" t="s">
        <v>203</v>
      </c>
      <c r="J11" s="9">
        <f>J9-J10</f>
        <v>-8.5357548240635666</v>
      </c>
      <c r="K11" s="4">
        <f>RANK(J11,'Universal Aggregate Worksheet'!H7:H67,0)</f>
        <v>61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160</v>
      </c>
      <c r="C12" s="4">
        <v>319</v>
      </c>
      <c r="D12" s="65" t="s">
        <v>4</v>
      </c>
      <c r="E12" s="4" t="s">
        <v>80</v>
      </c>
      <c r="F12" s="78">
        <f>F9/(B44/60)</f>
        <v>29.511918274687858</v>
      </c>
      <c r="G12" s="28"/>
      <c r="H12" s="64"/>
      <c r="I12" s="4" t="s">
        <v>128</v>
      </c>
      <c r="J12" s="10">
        <f>F24</f>
        <v>19.507627595937219</v>
      </c>
      <c r="K12" s="4">
        <f>RANK(J12,'Universal Aggregate Worksheet'!AB7:AB67,0)</f>
        <v>60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0.56939501779359436</v>
      </c>
      <c r="C13" s="6">
        <f>C12/C10</f>
        <v>0.6134615384615385</v>
      </c>
      <c r="D13" s="65" t="s">
        <v>5</v>
      </c>
      <c r="E13" s="4" t="s">
        <v>81</v>
      </c>
      <c r="F13" s="78">
        <f>F10/(B44/60)</f>
        <v>38.047673098751424</v>
      </c>
      <c r="G13" s="28"/>
      <c r="H13" s="64"/>
      <c r="I13" s="4" t="s">
        <v>131</v>
      </c>
      <c r="J13" s="10">
        <f>F25</f>
        <v>46.530204112901089</v>
      </c>
      <c r="K13" s="4">
        <f>RANK(J13,'Universal Aggregate Worksheet'!AD7:AD67,1)</f>
        <v>61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0.4375</v>
      </c>
      <c r="C14" s="6">
        <f>C9/C12</f>
        <v>0.55799373040752354</v>
      </c>
      <c r="D14" s="65" t="s">
        <v>6</v>
      </c>
      <c r="E14" s="4" t="s">
        <v>82</v>
      </c>
      <c r="F14" s="78">
        <f>F11/(B44/60)</f>
        <v>67.559591373439275</v>
      </c>
      <c r="G14" s="28"/>
      <c r="H14" s="64"/>
      <c r="I14" s="4" t="s">
        <v>133</v>
      </c>
      <c r="J14" s="10">
        <f>F26</f>
        <v>-27.02257651696387</v>
      </c>
      <c r="K14" s="4">
        <f>RANK(J14,'Universal Aggregate Worksheet'!AF7:AF67,0)</f>
        <v>61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34</v>
      </c>
      <c r="C15" s="4">
        <v>107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0.86461538461538456</v>
      </c>
      <c r="K15" s="4">
        <f>RANK(J15,'Universal Aggregate Worksheet'!O7:O67,0)</f>
        <v>58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0.48571428571428571</v>
      </c>
      <c r="C16" s="6">
        <f>C15/C9</f>
        <v>0.601123595505618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1.2410501193317423</v>
      </c>
      <c r="K16" s="4">
        <f>RANK(J16,'Universal Aggregate Worksheet'!T7:T67,1)</f>
        <v>60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36</v>
      </c>
      <c r="C17" s="8">
        <f>C9-C15</f>
        <v>71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0.25386476868327401</v>
      </c>
      <c r="K17" s="4">
        <f>RANK(J17,'Universal Aggregate Worksheet'!R7:R67,0)</f>
        <v>53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21.53846153846154</v>
      </c>
      <c r="G18" s="29"/>
      <c r="H18" s="64"/>
      <c r="I18" s="4" t="s">
        <v>166</v>
      </c>
      <c r="J18" s="6">
        <f>F36</f>
        <v>0.35415192307692306</v>
      </c>
      <c r="K18" s="4">
        <f>RANK(J18,'Universal Aggregate Worksheet'!W7:W67,1)</f>
        <v>58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42.482100238663485</v>
      </c>
      <c r="G19" s="29"/>
      <c r="H19" s="64"/>
      <c r="I19" s="4" t="s">
        <v>176</v>
      </c>
      <c r="J19" s="10">
        <f>F48</f>
        <v>0.10461538461538461</v>
      </c>
      <c r="K19" s="4">
        <f>RANK(J19,'Universal Aggregate Worksheet'!Y7:Y67,0)</f>
        <v>60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49</v>
      </c>
      <c r="C20" s="4">
        <v>44</v>
      </c>
      <c r="D20" s="65" t="s">
        <v>12</v>
      </c>
      <c r="E20" s="4" t="s">
        <v>115</v>
      </c>
      <c r="F20" s="10">
        <f>F18-F19</f>
        <v>-20.943638700201944</v>
      </c>
      <c r="G20" s="29"/>
      <c r="H20" s="64"/>
      <c r="I20" s="4" t="s">
        <v>177</v>
      </c>
      <c r="J20" s="10">
        <f>F49</f>
        <v>0.25536992840095463</v>
      </c>
      <c r="K20" s="4">
        <f>RANK(J20,'Universal Aggregate Worksheet'!Z7:Z67,1)</f>
        <v>60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8</v>
      </c>
      <c r="C21" s="4">
        <v>17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0.34982332155477031</v>
      </c>
      <c r="K21" s="4">
        <f>RANK(J21,'Universal Aggregate Worksheet'!J7:J67,0)</f>
        <v>61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0.16326530612244897</v>
      </c>
      <c r="C22" s="23">
        <f>C21/C20</f>
        <v>0.38636363636363635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0.69565217391304346</v>
      </c>
      <c r="K22" s="4">
        <f>RANK(J22,'Universal Aggregate Worksheet'!K7:K67,0)</f>
        <v>61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0</v>
      </c>
      <c r="C23" s="12">
        <v>4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0.88953488372093026</v>
      </c>
      <c r="K23" s="4">
        <f>RANK(J23,'Universal Aggregate Worksheet'!L7:L67,1)</f>
        <v>59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0</v>
      </c>
      <c r="C24" s="23">
        <f>C23/B20</f>
        <v>8.1632653061224483E-2</v>
      </c>
      <c r="D24" s="65" t="s">
        <v>16</v>
      </c>
      <c r="E24" s="12" t="s">
        <v>117</v>
      </c>
      <c r="F24" s="10">
        <f>(F18*'Efficiency Adjustment'!B66)/C71</f>
        <v>19.507627595937219</v>
      </c>
      <c r="G24" s="7"/>
      <c r="H24" s="64"/>
      <c r="I24" s="4" t="s">
        <v>198</v>
      </c>
      <c r="J24" s="6">
        <f>B22</f>
        <v>0.16326530612244897</v>
      </c>
      <c r="K24" s="4">
        <f>RANK(J24,'Universal Aggregate Worksheet'!AG7:AG67,0)</f>
        <v>59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46.530204112901089</v>
      </c>
      <c r="G25" s="7"/>
      <c r="H25" s="64"/>
      <c r="I25" s="12" t="s">
        <v>199</v>
      </c>
      <c r="J25" s="6">
        <f>C22</f>
        <v>0.38636363636363635</v>
      </c>
      <c r="K25" s="4">
        <f>RANK(J25,'Universal Aggregate Worksheet'!AH7:AH67,1)</f>
        <v>42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-27.02257651696387</v>
      </c>
      <c r="G26" s="7"/>
      <c r="H26" s="64"/>
      <c r="I26" s="12" t="s">
        <v>212</v>
      </c>
      <c r="J26" s="10">
        <f>F41</f>
        <v>0.17437722419928825</v>
      </c>
      <c r="K26" s="4">
        <f>RANK(J26,'Universal Aggregate Worksheet'!AM7:AM67,0)</f>
        <v>1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245</v>
      </c>
      <c r="C27" s="4">
        <v>401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8.461538461538462E-2</v>
      </c>
      <c r="K27" s="4">
        <f>RANK(J27,'Universal Aggregate Worksheet'!AN7:AN67,1)</f>
        <v>14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202</v>
      </c>
      <c r="C28" s="12">
        <v>156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0.15076923076923077</v>
      </c>
      <c r="K28" s="4">
        <f>RANK(J28,'Universal Aggregate Worksheet'!AI7:AI67,0)</f>
        <v>2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59</v>
      </c>
      <c r="C29" s="12">
        <v>98</v>
      </c>
      <c r="D29" s="65" t="s">
        <v>21</v>
      </c>
      <c r="E29" s="4" t="s">
        <v>141</v>
      </c>
      <c r="F29" s="10">
        <f>B10/F9</f>
        <v>0.86461538461538456</v>
      </c>
      <c r="G29" s="29"/>
      <c r="H29" s="64"/>
      <c r="I29" s="12" t="s">
        <v>215</v>
      </c>
      <c r="J29" s="80">
        <f>G44</f>
        <v>0.10501193317422435</v>
      </c>
      <c r="K29" s="4">
        <f>RANK(J29,'Universal Aggregate Worksheet'!AJ7:AJ67,1)</f>
        <v>30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1.2410501193317423</v>
      </c>
      <c r="G30" s="7"/>
      <c r="H30" s="64"/>
      <c r="I30" s="12" t="s">
        <v>216</v>
      </c>
      <c r="J30" s="80">
        <f>F45</f>
        <v>0.11428571428571428</v>
      </c>
      <c r="K30" s="4">
        <f>RANK(J30,'Universal Aggregate Worksheet'!AK7:AK67,0)</f>
        <v>41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-0.37643473471635769</v>
      </c>
      <c r="G31" s="29"/>
      <c r="H31" s="64"/>
      <c r="I31" s="12" t="s">
        <v>217</v>
      </c>
      <c r="J31" s="80">
        <f>G45</f>
        <v>9.5505617977528087E-2</v>
      </c>
      <c r="K31" s="4">
        <f>RANK(J31,'Universal Aggregate Worksheet'!AL7:AL67,1)</f>
        <v>17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99</v>
      </c>
      <c r="C32" s="94">
        <v>184</v>
      </c>
      <c r="D32" s="65" t="s">
        <v>24</v>
      </c>
      <c r="E32" s="4" t="s">
        <v>143</v>
      </c>
      <c r="F32" s="10">
        <f>B12/F9</f>
        <v>0.49230769230769234</v>
      </c>
      <c r="G32" s="29"/>
      <c r="H32" s="64"/>
      <c r="I32" s="12" t="s">
        <v>219</v>
      </c>
      <c r="J32" s="10">
        <f>F52</f>
        <v>6.0483870967741937E-2</v>
      </c>
      <c r="K32" s="4">
        <f>RANK(J32,'Universal Aggregate Worksheet'!AO7:AO67,1)</f>
        <v>40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207</v>
      </c>
      <c r="C33" s="12">
        <v>172</v>
      </c>
      <c r="D33" s="65" t="s">
        <v>25</v>
      </c>
      <c r="E33" s="12" t="s">
        <v>144</v>
      </c>
      <c r="F33" s="10">
        <f>C12/F10</f>
        <v>0.76133651551312653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6.7204301075268813E-2</v>
      </c>
      <c r="K33" s="4">
        <f>RANK(J33,'Universal Aggregate Worksheet'!AP7:AP67,0)</f>
        <v>12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144</v>
      </c>
      <c r="C34" s="94">
        <v>153</v>
      </c>
      <c r="D34" s="65" t="s">
        <v>26</v>
      </c>
      <c r="E34" s="12" t="s">
        <v>87</v>
      </c>
      <c r="F34" s="13">
        <f>F32-F33</f>
        <v>-0.2690288232054342</v>
      </c>
      <c r="G34" s="29"/>
      <c r="H34" s="64"/>
      <c r="I34" s="12" t="s">
        <v>220</v>
      </c>
      <c r="J34" s="80">
        <f>F53</f>
        <v>0.33651551312649164</v>
      </c>
      <c r="K34" s="4">
        <f>RANK(J34,'Universal Aggregate Worksheet'!AQ7:AQ67,0)</f>
        <v>20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63</v>
      </c>
      <c r="C35" s="94">
        <f>C33-C34</f>
        <v>19</v>
      </c>
      <c r="D35" s="65" t="s">
        <v>27</v>
      </c>
      <c r="E35" s="12" t="s">
        <v>145</v>
      </c>
      <c r="F35" s="6">
        <f>((0.167*B21)+(B9)+(0.83*B23))/B10</f>
        <v>0.25386476868327401</v>
      </c>
      <c r="G35" s="30"/>
      <c r="H35" s="64"/>
      <c r="I35" s="12" t="s">
        <v>221</v>
      </c>
      <c r="J35" s="80">
        <f>G53</f>
        <v>0.27692307692307694</v>
      </c>
      <c r="K35" s="4">
        <f>RANK(J35,'Universal Aggregate Worksheet'!AR7:AR67,1)</f>
        <v>13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0.69565217391304346</v>
      </c>
      <c r="C36" s="6">
        <f>C34/(C34+C35)</f>
        <v>0.88953488372093026</v>
      </c>
      <c r="D36" s="65" t="s">
        <v>28</v>
      </c>
      <c r="E36" s="12" t="s">
        <v>146</v>
      </c>
      <c r="F36" s="6">
        <f>((0.167*C21)+(C9)+(0.83*C23))/C10</f>
        <v>0.35415192307692306</v>
      </c>
      <c r="G36" s="7"/>
      <c r="H36" s="64"/>
      <c r="I36" s="12" t="s">
        <v>352</v>
      </c>
      <c r="J36" s="80">
        <f>F54</f>
        <v>0.14081145584725538</v>
      </c>
      <c r="K36" s="4">
        <f>RANK(J36,'Universal Aggregate Worksheet'!N7:N67,1)</f>
        <v>1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0.44584999999999997</v>
      </c>
      <c r="G37" s="30"/>
      <c r="H37" s="64"/>
      <c r="I37" s="12" t="s">
        <v>353</v>
      </c>
      <c r="J37" s="80">
        <f>F55</f>
        <v>0.62153846153846148</v>
      </c>
      <c r="K37" s="4">
        <f>RANK(J37,'Universal Aggregate Worksheet'!M7:M67,1)</f>
        <v>61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0.57730094043887148</v>
      </c>
      <c r="G38" s="30"/>
      <c r="H38" s="64"/>
      <c r="I38" s="12" t="s">
        <v>200</v>
      </c>
      <c r="J38" s="10">
        <f>B71</f>
        <v>26.796132770390308</v>
      </c>
      <c r="K38" s="4">
        <f>RANK(J38,'Universal Aggregate Worksheet'!AS7:AS67,0)</f>
        <v>59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45</v>
      </c>
      <c r="C39" s="12">
        <v>50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32.492948293794846</v>
      </c>
      <c r="K39" s="4">
        <f>RANK(J39,'Universal Aggregate Worksheet'!AT7:AT67,1)</f>
        <v>61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38</v>
      </c>
      <c r="C40" s="4">
        <v>49.5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-5.6968155234045383</v>
      </c>
      <c r="K40" s="4">
        <f>RANK(J40,'Universal Aggregate Worksheet'!AU7:AU67,0)</f>
        <v>61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0.17437722419928825</v>
      </c>
      <c r="G41" s="13">
        <f>C20/C10</f>
        <v>8.461538461538462E-2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8.461538461538462E-2</v>
      </c>
      <c r="G42" s="10">
        <f>B20/B10</f>
        <v>0.17437722419928825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8.976183958390363E-2</v>
      </c>
      <c r="G43" s="10">
        <f>G41-G42</f>
        <v>-8.976183958390363E-2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660.75</v>
      </c>
      <c r="C44" s="4">
        <v>660.75</v>
      </c>
      <c r="D44" s="65" t="s">
        <v>34</v>
      </c>
      <c r="E44" s="12" t="s">
        <v>209</v>
      </c>
      <c r="F44" s="79">
        <f>B20/F9</f>
        <v>0.15076923076923077</v>
      </c>
      <c r="G44" s="79">
        <f>C20/F10</f>
        <v>0.10501193317422435</v>
      </c>
      <c r="H44" s="64"/>
      <c r="M44" s="65" t="s">
        <v>34</v>
      </c>
      <c r="N44" s="11"/>
      <c r="O44" s="11"/>
      <c r="P44" s="11"/>
      <c r="Q44" s="11"/>
      <c r="R44" s="11"/>
      <c r="S44" s="11"/>
      <c r="T44" s="11"/>
      <c r="U44" s="11"/>
      <c r="V44" s="11"/>
      <c r="W44" s="11"/>
    </row>
    <row r="45" spans="1:23" ht="15.75" thickBot="1">
      <c r="D45" s="65" t="s">
        <v>35</v>
      </c>
      <c r="E45" s="4" t="s">
        <v>210</v>
      </c>
      <c r="F45" s="79">
        <f>B21/B9</f>
        <v>0.11428571428571428</v>
      </c>
      <c r="G45" s="79">
        <f>C21/C9</f>
        <v>9.5505617977528087E-2</v>
      </c>
      <c r="H45" s="64"/>
      <c r="M45" s="65" t="s">
        <v>35</v>
      </c>
      <c r="N45" s="11"/>
      <c r="O45" s="11"/>
      <c r="P45" s="11"/>
      <c r="Q45" s="11"/>
      <c r="R45" s="11"/>
      <c r="S45" s="11"/>
      <c r="T45" s="11"/>
      <c r="U45" s="11"/>
      <c r="V45" s="11"/>
      <c r="W45" s="11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11"/>
      <c r="O46" s="11"/>
      <c r="P46" s="11"/>
      <c r="Q46" s="11"/>
      <c r="R46" s="11"/>
      <c r="S46" s="11"/>
      <c r="T46" s="11"/>
      <c r="U46" s="11"/>
      <c r="V46" s="11"/>
      <c r="W46" s="11"/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11"/>
      <c r="O47" s="11"/>
      <c r="P47" s="11"/>
      <c r="Q47" s="11"/>
      <c r="R47" s="11"/>
      <c r="S47" s="11"/>
      <c r="T47" s="11"/>
      <c r="U47" s="11"/>
      <c r="V47" s="11"/>
      <c r="W47" s="11"/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0.10461538461538461</v>
      </c>
      <c r="G48" s="32"/>
      <c r="H48" s="64"/>
      <c r="M48" s="65" t="s">
        <v>39</v>
      </c>
      <c r="N48" s="11"/>
      <c r="O48" s="11"/>
      <c r="P48" s="11"/>
      <c r="Q48" s="11"/>
      <c r="R48" s="11"/>
      <c r="S48" s="11"/>
      <c r="T48" s="11"/>
      <c r="U48" s="11"/>
      <c r="V48" s="11"/>
      <c r="W48" s="11"/>
    </row>
    <row r="49" spans="1:23">
      <c r="A49" s="4" t="s">
        <v>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29.562982005141386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26.493506493506491</v>
      </c>
      <c r="D49" s="65" t="s">
        <v>38</v>
      </c>
      <c r="E49" s="4" t="s">
        <v>152</v>
      </c>
      <c r="F49" s="10">
        <f>C15/F10</f>
        <v>0.25536992840095463</v>
      </c>
      <c r="G49" s="29"/>
      <c r="H49" s="64"/>
      <c r="M49" s="65" t="s">
        <v>38</v>
      </c>
      <c r="N49" s="11"/>
      <c r="O49" s="11"/>
      <c r="P49" s="11"/>
      <c r="Q49" s="11"/>
      <c r="R49" s="11"/>
      <c r="S49" s="11"/>
      <c r="T49" s="11"/>
      <c r="U49" s="11"/>
      <c r="V49" s="11"/>
      <c r="W49" s="11"/>
    </row>
    <row r="50" spans="1:23">
      <c r="A50" s="4" t="s">
        <v>45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26.702997275204361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33.521126760563376</v>
      </c>
      <c r="D50" s="65" t="s">
        <v>41</v>
      </c>
      <c r="E50" s="7"/>
      <c r="F50" s="7"/>
      <c r="G50" s="7"/>
      <c r="H50" s="64"/>
      <c r="M50" s="65" t="s">
        <v>40</v>
      </c>
    </row>
    <row r="51" spans="1:23">
      <c r="A51" s="4" t="s">
        <v>42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23.48993288590604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29.936305732484076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23">
      <c r="A52" s="4" t="s">
        <v>26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26.530612244897959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27.466666666666669</v>
      </c>
      <c r="D52" s="65" t="s">
        <v>43</v>
      </c>
      <c r="E52" s="4" t="s">
        <v>85</v>
      </c>
      <c r="F52" s="10">
        <f>B39/F11</f>
        <v>6.0483870967741937E-2</v>
      </c>
      <c r="G52" s="10">
        <f>C39/F11</f>
        <v>6.7204301075268813E-2</v>
      </c>
      <c r="H52" s="64"/>
      <c r="M52" s="65" t="s">
        <v>42</v>
      </c>
    </row>
    <row r="53" spans="1:23">
      <c r="A53" s="4" t="s">
        <v>191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21.223021582733814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29.29936305732484</v>
      </c>
      <c r="D53" s="65" t="s">
        <v>44</v>
      </c>
      <c r="E53" s="12" t="s">
        <v>211</v>
      </c>
      <c r="F53" s="79">
        <f>(C12-C9)/F10</f>
        <v>0.33651551312649164</v>
      </c>
      <c r="G53" s="79">
        <f>(B12-B9)/F9</f>
        <v>0.27692307692307694</v>
      </c>
      <c r="H53" s="64"/>
      <c r="M53" s="65" t="s">
        <v>43</v>
      </c>
    </row>
    <row r="54" spans="1:23">
      <c r="A54" s="4" t="s">
        <v>57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21.628498727735369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38.87323943661972</v>
      </c>
      <c r="D54" s="65" t="s">
        <v>45</v>
      </c>
      <c r="E54" s="12" t="s">
        <v>350</v>
      </c>
      <c r="F54" s="79">
        <f>B29/F10</f>
        <v>0.14081145584725538</v>
      </c>
      <c r="G54" s="79">
        <f>C29/F9</f>
        <v>0.30153846153846153</v>
      </c>
      <c r="H54" s="64"/>
      <c r="M54" s="65" t="s">
        <v>44</v>
      </c>
    </row>
    <row r="55" spans="1:23">
      <c r="A55" s="4" t="s">
        <v>188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17.84037558685446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37.288135593220339</v>
      </c>
      <c r="D55" s="65" t="s">
        <v>46</v>
      </c>
      <c r="E55" s="12" t="s">
        <v>351</v>
      </c>
      <c r="F55" s="79">
        <f>B28/F9</f>
        <v>0.62153846153846148</v>
      </c>
      <c r="G55" s="79">
        <f>C28/F10</f>
        <v>0.37231503579952269</v>
      </c>
      <c r="H55" s="64"/>
      <c r="M55" s="65" t="s">
        <v>45</v>
      </c>
    </row>
    <row r="56" spans="1:23">
      <c r="A56" s="4" t="s">
        <v>19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39.722222222222221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34.625322997416021</v>
      </c>
      <c r="D56" s="65" t="s">
        <v>48</v>
      </c>
      <c r="E56" s="7"/>
      <c r="F56" s="7"/>
      <c r="G56" s="7"/>
      <c r="H56" s="64"/>
      <c r="M56" s="65" t="s">
        <v>46</v>
      </c>
    </row>
    <row r="57" spans="1:23">
      <c r="A57" s="4" t="s">
        <v>44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35.365853658536587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34.466019417475728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23">
      <c r="A58" s="4" t="s">
        <v>29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23.160762942779293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27.868852459016392</v>
      </c>
      <c r="D58" s="65" t="s">
        <v>191</v>
      </c>
      <c r="E58" s="12" t="s">
        <v>100</v>
      </c>
      <c r="F58" s="10">
        <f>B71</f>
        <v>26.796132770390308</v>
      </c>
      <c r="G58" s="7"/>
      <c r="H58" s="64"/>
      <c r="M58" s="65" t="s">
        <v>192</v>
      </c>
    </row>
    <row r="59" spans="1:23">
      <c r="A59" s="4" t="s">
        <v>43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29.530201342281881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37.583892617449663</v>
      </c>
      <c r="D59" s="65" t="s">
        <v>49</v>
      </c>
      <c r="E59" s="12" t="s">
        <v>101</v>
      </c>
      <c r="F59" s="10">
        <f>C71</f>
        <v>32.492948293794846</v>
      </c>
      <c r="G59" s="7"/>
      <c r="H59" s="64"/>
      <c r="M59" s="65" t="s">
        <v>191</v>
      </c>
    </row>
    <row r="60" spans="1:2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-5.6968155234045383</v>
      </c>
      <c r="G60" s="7"/>
      <c r="H60" s="64"/>
      <c r="M60" s="65" t="s">
        <v>49</v>
      </c>
    </row>
    <row r="61" spans="1:2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2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2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2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26.796132770390308</v>
      </c>
      <c r="C71" s="34">
        <f>AVERAGEIF(C49:C67,"&gt;0")</f>
        <v>32.492948293794846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14" width="10.140625" customWidth="1"/>
  </cols>
  <sheetData>
    <row r="1" spans="1:23">
      <c r="A1" t="s">
        <v>96</v>
      </c>
      <c r="B1" s="3" t="s">
        <v>59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122</v>
      </c>
      <c r="N3" s="22"/>
      <c r="O3" s="22"/>
      <c r="P3" s="22"/>
      <c r="Q3" s="22"/>
      <c r="R3" s="22"/>
      <c r="S3" s="22"/>
      <c r="T3" s="22"/>
      <c r="U3" s="22"/>
      <c r="V3" s="22"/>
      <c r="W3" s="22"/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Yale</v>
      </c>
      <c r="C7" s="75" t="s">
        <v>62</v>
      </c>
      <c r="D7" s="66" t="s">
        <v>193</v>
      </c>
      <c r="E7" s="7"/>
      <c r="F7" s="75" t="str">
        <f>B1</f>
        <v>Yale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67.711598746081506</v>
      </c>
      <c r="K8" s="4">
        <f>RANK(J8,'Universal Aggregate Worksheet'!I7:I67,0)</f>
        <v>24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99</v>
      </c>
      <c r="C9" s="4">
        <v>81</v>
      </c>
      <c r="D9" s="65" t="s">
        <v>1</v>
      </c>
      <c r="E9" s="4" t="s">
        <v>77</v>
      </c>
      <c r="F9" s="77">
        <f>B32+B33+C35</f>
        <v>335</v>
      </c>
      <c r="G9" s="27"/>
      <c r="H9" s="64"/>
      <c r="I9" s="12" t="s">
        <v>154</v>
      </c>
      <c r="J9" s="9">
        <f>F12</f>
        <v>36.005373936408418</v>
      </c>
      <c r="K9" s="4">
        <f>RANK(J9,'Universal Aggregate Worksheet'!F7:F67,0)</f>
        <v>11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323</v>
      </c>
      <c r="C10" s="4">
        <v>266</v>
      </c>
      <c r="D10" s="65" t="s">
        <v>2</v>
      </c>
      <c r="E10" s="4" t="s">
        <v>78</v>
      </c>
      <c r="F10" s="77">
        <f>C32+C33+B35</f>
        <v>295</v>
      </c>
      <c r="G10" s="27"/>
      <c r="H10" s="64"/>
      <c r="I10" s="12" t="s">
        <v>155</v>
      </c>
      <c r="J10" s="9">
        <f>F13</f>
        <v>31.706224809673085</v>
      </c>
      <c r="K10" s="4">
        <f>RANK(J10,'Universal Aggregate Worksheet'!G7:G67,1)</f>
        <v>22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0.30650154798761609</v>
      </c>
      <c r="C11" s="6">
        <f>C9/C10</f>
        <v>0.30451127819548873</v>
      </c>
      <c r="D11" s="65" t="s">
        <v>3</v>
      </c>
      <c r="E11" s="4" t="s">
        <v>79</v>
      </c>
      <c r="F11" s="77">
        <f>SUM(F9:F10)</f>
        <v>630</v>
      </c>
      <c r="G11" s="27"/>
      <c r="H11" s="64"/>
      <c r="I11" s="12" t="s">
        <v>203</v>
      </c>
      <c r="J11" s="9">
        <f>J9-J10</f>
        <v>4.2991491267353332</v>
      </c>
      <c r="K11" s="4">
        <f>RANK(J11,'Universal Aggregate Worksheet'!H7:H67,0)</f>
        <v>7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193</v>
      </c>
      <c r="C12" s="4">
        <v>142</v>
      </c>
      <c r="D12" s="65" t="s">
        <v>4</v>
      </c>
      <c r="E12" s="4" t="s">
        <v>80</v>
      </c>
      <c r="F12" s="78">
        <f>F9/(B44/60)</f>
        <v>36.005373936408418</v>
      </c>
      <c r="G12" s="28"/>
      <c r="H12" s="64"/>
      <c r="I12" s="4" t="s">
        <v>128</v>
      </c>
      <c r="J12" s="10">
        <f>F24</f>
        <v>30.587141795659679</v>
      </c>
      <c r="K12" s="4">
        <f>RANK(J12,'Universal Aggregate Worksheet'!AB7:AB67,0)</f>
        <v>25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0.5975232198142415</v>
      </c>
      <c r="C13" s="6">
        <f>C12/C10</f>
        <v>0.53383458646616544</v>
      </c>
      <c r="D13" s="65" t="s">
        <v>5</v>
      </c>
      <c r="E13" s="4" t="s">
        <v>81</v>
      </c>
      <c r="F13" s="78">
        <f>F10/(B44/60)</f>
        <v>31.706224809673085</v>
      </c>
      <c r="G13" s="28"/>
      <c r="H13" s="64"/>
      <c r="I13" s="4" t="s">
        <v>131</v>
      </c>
      <c r="J13" s="10">
        <f>F25</f>
        <v>28.125286080069667</v>
      </c>
      <c r="K13" s="4">
        <f>RANK(J13,'Universal Aggregate Worksheet'!AD7:AD67,1)</f>
        <v>24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0.51295336787564771</v>
      </c>
      <c r="C14" s="6">
        <f>C9/C12</f>
        <v>0.57042253521126762</v>
      </c>
      <c r="D14" s="65" t="s">
        <v>6</v>
      </c>
      <c r="E14" s="4" t="s">
        <v>82</v>
      </c>
      <c r="F14" s="78">
        <f>F11/(B44/60)</f>
        <v>67.711598746081506</v>
      </c>
      <c r="G14" s="28"/>
      <c r="H14" s="64"/>
      <c r="I14" s="4" t="s">
        <v>133</v>
      </c>
      <c r="J14" s="10">
        <f>F26</f>
        <v>2.461855715590012</v>
      </c>
      <c r="K14" s="4">
        <f>RANK(J14,'Universal Aggregate Worksheet'!AF7:AF67,0)</f>
        <v>29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58</v>
      </c>
      <c r="C15" s="4">
        <v>36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0.9641791044776119</v>
      </c>
      <c r="K15" s="4">
        <f>RANK(J15,'Universal Aggregate Worksheet'!O7:O67,0)</f>
        <v>43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0.58585858585858586</v>
      </c>
      <c r="C16" s="6">
        <f>C15/C9</f>
        <v>0.44444444444444442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0.90169491525423728</v>
      </c>
      <c r="K16" s="4">
        <f>RANK(J16,'Universal Aggregate Worksheet'!T7:T67,1)</f>
        <v>9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41</v>
      </c>
      <c r="C17" s="8">
        <f>C9-C15</f>
        <v>45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0.31734365325077396</v>
      </c>
      <c r="K17" s="4">
        <f>RANK(J17,'Universal Aggregate Worksheet'!R7:R67,0)</f>
        <v>16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29.552238805970148</v>
      </c>
      <c r="G18" s="29"/>
      <c r="H18" s="64"/>
      <c r="I18" s="4" t="s">
        <v>166</v>
      </c>
      <c r="J18" s="6">
        <f>F36</f>
        <v>0.3120451127819549</v>
      </c>
      <c r="K18" s="4">
        <f>RANK(J18,'Universal Aggregate Worksheet'!W7:W67,1)</f>
        <v>40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27.457627118644069</v>
      </c>
      <c r="G19" s="29"/>
      <c r="H19" s="64"/>
      <c r="I19" s="4" t="s">
        <v>176</v>
      </c>
      <c r="J19" s="10">
        <f>F48</f>
        <v>0.17313432835820897</v>
      </c>
      <c r="K19" s="4">
        <f>RANK(J19,'Universal Aggregate Worksheet'!Y7:Y67,0)</f>
        <v>29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45</v>
      </c>
      <c r="C20" s="4">
        <v>28</v>
      </c>
      <c r="D20" s="65" t="s">
        <v>12</v>
      </c>
      <c r="E20" s="4" t="s">
        <v>115</v>
      </c>
      <c r="F20" s="10">
        <f>F18-F19</f>
        <v>2.0946116873260792</v>
      </c>
      <c r="G20" s="29"/>
      <c r="H20" s="64"/>
      <c r="I20" s="4" t="s">
        <v>177</v>
      </c>
      <c r="J20" s="10">
        <f>F49</f>
        <v>0.12203389830508475</v>
      </c>
      <c r="K20" s="4">
        <f>RANK(J20,'Universal Aggregate Worksheet'!Z7:Z67,1)</f>
        <v>4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16</v>
      </c>
      <c r="C21" s="4">
        <v>12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0.58878504672897192</v>
      </c>
      <c r="K21" s="4">
        <f>RANK(J21,'Universal Aggregate Worksheet'!J7:J67,0)</f>
        <v>7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0.35555555555555557</v>
      </c>
      <c r="C22" s="23">
        <f>C21/C20</f>
        <v>0.42857142857142855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0.81521739130434778</v>
      </c>
      <c r="K22" s="4">
        <f>RANK(J22,'Universal Aggregate Worksheet'!K7:K67,0)</f>
        <v>44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1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0.8554913294797688</v>
      </c>
      <c r="K23" s="4">
        <f>RANK(J23,'Universal Aggregate Worksheet'!L7:L67,1)</f>
        <v>46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3.5714285714285712E-2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30.587141795659679</v>
      </c>
      <c r="G24" s="7"/>
      <c r="H24" s="64"/>
      <c r="I24" s="4" t="s">
        <v>198</v>
      </c>
      <c r="J24" s="6">
        <f>B22</f>
        <v>0.35555555555555557</v>
      </c>
      <c r="K24" s="4">
        <f>RANK(J24,'Universal Aggregate Worksheet'!AG7:AG67,0)</f>
        <v>33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28.125286080069667</v>
      </c>
      <c r="G25" s="7"/>
      <c r="H25" s="64"/>
      <c r="I25" s="12" t="s">
        <v>199</v>
      </c>
      <c r="J25" s="6">
        <f>C22</f>
        <v>0.42857142857142855</v>
      </c>
      <c r="K25" s="4">
        <f>RANK(J25,'Universal Aggregate Worksheet'!AH7:AH67,1)</f>
        <v>48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2.461855715590012</v>
      </c>
      <c r="G26" s="7"/>
      <c r="H26" s="64"/>
      <c r="I26" s="12" t="s">
        <v>212</v>
      </c>
      <c r="J26" s="10">
        <f>F41</f>
        <v>0.13931888544891641</v>
      </c>
      <c r="K26" s="4">
        <f>RANK(J26,'Universal Aggregate Worksheet'!AM7:AM67,0)</f>
        <v>6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287</v>
      </c>
      <c r="C27" s="4">
        <v>228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0.10526315789473684</v>
      </c>
      <c r="K27" s="4">
        <f>RANK(J27,'Universal Aggregate Worksheet'!AN7:AN67,1)</f>
        <v>35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149</v>
      </c>
      <c r="C28" s="12">
        <v>158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0.13432835820895522</v>
      </c>
      <c r="K28" s="4">
        <f>RANK(J28,'Universal Aggregate Worksheet'!AI7:AI67,0)</f>
        <v>7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82</v>
      </c>
      <c r="C29" s="12">
        <v>77</v>
      </c>
      <c r="D29" s="65" t="s">
        <v>21</v>
      </c>
      <c r="E29" s="4" t="s">
        <v>141</v>
      </c>
      <c r="F29" s="10">
        <f>B10/F9</f>
        <v>0.9641791044776119</v>
      </c>
      <c r="G29" s="29"/>
      <c r="H29" s="64"/>
      <c r="I29" s="12" t="s">
        <v>215</v>
      </c>
      <c r="J29" s="80">
        <f>G44</f>
        <v>9.4915254237288138E-2</v>
      </c>
      <c r="K29" s="4">
        <f>RANK(J29,'Universal Aggregate Worksheet'!AJ7:AJ67,1)</f>
        <v>18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0.90169491525423728</v>
      </c>
      <c r="G30" s="7"/>
      <c r="H30" s="64"/>
      <c r="I30" s="12" t="s">
        <v>216</v>
      </c>
      <c r="J30" s="80">
        <f>F45</f>
        <v>0.16161616161616163</v>
      </c>
      <c r="K30" s="4">
        <f>RANK(J30,'Universal Aggregate Worksheet'!AK7:AK67,0)</f>
        <v>12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6.248418922337462E-2</v>
      </c>
      <c r="G31" s="29"/>
      <c r="H31" s="64"/>
      <c r="I31" s="12" t="s">
        <v>217</v>
      </c>
      <c r="J31" s="80">
        <f>G45</f>
        <v>0.14814814814814814</v>
      </c>
      <c r="K31" s="4">
        <f>RANK(J31,'Universal Aggregate Worksheet'!AL7:AL67,1)</f>
        <v>45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126</v>
      </c>
      <c r="C32" s="94">
        <v>88</v>
      </c>
      <c r="D32" s="65" t="s">
        <v>24</v>
      </c>
      <c r="E32" s="4" t="s">
        <v>143</v>
      </c>
      <c r="F32" s="10">
        <f>B12/F9</f>
        <v>0.57611940298507458</v>
      </c>
      <c r="G32" s="29"/>
      <c r="H32" s="64"/>
      <c r="I32" s="12" t="s">
        <v>219</v>
      </c>
      <c r="J32" s="10">
        <f>F52</f>
        <v>5.2380952380952382E-2</v>
      </c>
      <c r="K32" s="4">
        <f>RANK(J32,'Universal Aggregate Worksheet'!AO7:AO67,1)</f>
        <v>23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184</v>
      </c>
      <c r="C33" s="12">
        <v>173</v>
      </c>
      <c r="D33" s="65" t="s">
        <v>25</v>
      </c>
      <c r="E33" s="12" t="s">
        <v>144</v>
      </c>
      <c r="F33" s="10">
        <f>C12/F10</f>
        <v>0.48135593220338985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7.6190476190476197E-2</v>
      </c>
      <c r="K33" s="4">
        <f>RANK(J33,'Universal Aggregate Worksheet'!AP7:AP67,0)</f>
        <v>4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150</v>
      </c>
      <c r="C34" s="94">
        <v>148</v>
      </c>
      <c r="D34" s="65" t="s">
        <v>26</v>
      </c>
      <c r="E34" s="12" t="s">
        <v>87</v>
      </c>
      <c r="F34" s="13">
        <f>F32-F33</f>
        <v>9.4763470781684733E-2</v>
      </c>
      <c r="G34" s="29"/>
      <c r="H34" s="64"/>
      <c r="I34" s="12" t="s">
        <v>220</v>
      </c>
      <c r="J34" s="80">
        <f>F53</f>
        <v>0.20677966101694914</v>
      </c>
      <c r="K34" s="4">
        <f>RANK(J34,'Universal Aggregate Worksheet'!AQ7:AQ67,0)</f>
        <v>61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34</v>
      </c>
      <c r="C35" s="94">
        <f>C33-C34</f>
        <v>25</v>
      </c>
      <c r="D35" s="65" t="s">
        <v>27</v>
      </c>
      <c r="E35" s="12" t="s">
        <v>145</v>
      </c>
      <c r="F35" s="6">
        <f>((0.167*B21)+(B9)+(0.83*B23))/B10</f>
        <v>0.31734365325077396</v>
      </c>
      <c r="G35" s="30"/>
      <c r="H35" s="64"/>
      <c r="I35" s="12" t="s">
        <v>221</v>
      </c>
      <c r="J35" s="80">
        <f>G53</f>
        <v>0.28059701492537314</v>
      </c>
      <c r="K35" s="4">
        <f>RANK(J35,'Universal Aggregate Worksheet'!AR7:AR67,1)</f>
        <v>16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0.81521739130434778</v>
      </c>
      <c r="C36" s="6">
        <f>C34/(C34+C35)</f>
        <v>0.8554913294797688</v>
      </c>
      <c r="D36" s="65" t="s">
        <v>28</v>
      </c>
      <c r="E36" s="12" t="s">
        <v>146</v>
      </c>
      <c r="F36" s="6">
        <f>((0.167*C21)+(C9)+(0.83*C23))/C10</f>
        <v>0.3120451127819549</v>
      </c>
      <c r="G36" s="7"/>
      <c r="H36" s="64"/>
      <c r="I36" s="12" t="s">
        <v>352</v>
      </c>
      <c r="J36" s="80">
        <f>F54</f>
        <v>0.27796610169491526</v>
      </c>
      <c r="K36" s="4">
        <f>RANK(J36,'Universal Aggregate Worksheet'!N7:N67,1)</f>
        <v>56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0.53109844559585495</v>
      </c>
      <c r="G37" s="30"/>
      <c r="H37" s="64"/>
      <c r="I37" s="12" t="s">
        <v>353</v>
      </c>
      <c r="J37" s="80">
        <f>F55</f>
        <v>0.44477611940298506</v>
      </c>
      <c r="K37" s="4">
        <f>RANK(J37,'Universal Aggregate Worksheet'!M7:M67,1)</f>
        <v>19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0.58453521126760566</v>
      </c>
      <c r="G38" s="30"/>
      <c r="H38" s="64"/>
      <c r="I38" s="12" t="s">
        <v>200</v>
      </c>
      <c r="J38" s="10">
        <f>B71</f>
        <v>28.652805620632282</v>
      </c>
      <c r="K38" s="4">
        <f>RANK(J38,'Universal Aggregate Worksheet'!AS7:AS67,0)</f>
        <v>48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33</v>
      </c>
      <c r="C39" s="12">
        <v>48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28.43350430174026</v>
      </c>
      <c r="K39" s="4">
        <f>RANK(J39,'Universal Aggregate Worksheet'!AT7:AT67,1)</f>
        <v>15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32.5</v>
      </c>
      <c r="C40" s="4">
        <v>43.5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0.21930131889202187</v>
      </c>
      <c r="K40" s="4">
        <f>RANK(J40,'Universal Aggregate Worksheet'!AU7:AU67,0)</f>
        <v>31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 ht="14.25" customHeight="1">
      <c r="A41" s="7"/>
      <c r="B41" s="7"/>
      <c r="C41" s="7"/>
      <c r="D41" s="65" t="s">
        <v>188</v>
      </c>
      <c r="E41" s="12" t="s">
        <v>94</v>
      </c>
      <c r="F41" s="13">
        <f>B20/B10</f>
        <v>0.13931888544891641</v>
      </c>
      <c r="G41" s="13">
        <f>C20/C10</f>
        <v>0.10526315789473684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0.10526315789473684</v>
      </c>
      <c r="G42" s="10">
        <f>B20/B10</f>
        <v>0.13931888544891641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9</v>
      </c>
      <c r="C43" s="4">
        <v>9</v>
      </c>
      <c r="D43" s="65" t="s">
        <v>190</v>
      </c>
      <c r="E43" s="12" t="s">
        <v>208</v>
      </c>
      <c r="F43" s="10">
        <f>F41-F42</f>
        <v>3.4055727554179571E-2</v>
      </c>
      <c r="G43" s="10">
        <f>G41-G42</f>
        <v>-3.4055727554179571E-2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558.25</v>
      </c>
      <c r="C44" s="4">
        <v>558.25</v>
      </c>
      <c r="D44" s="65" t="s">
        <v>34</v>
      </c>
      <c r="E44" s="12" t="s">
        <v>209</v>
      </c>
      <c r="F44" s="79">
        <f>B20/F9</f>
        <v>0.13432835820895522</v>
      </c>
      <c r="G44" s="79">
        <f>C20/F10</f>
        <v>9.4915254237288138E-2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0.16161616161616163</v>
      </c>
      <c r="G45" s="79">
        <f>C21/C9</f>
        <v>0.14814814814814814</v>
      </c>
      <c r="H45" s="64"/>
      <c r="M45" s="65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22"/>
      <c r="O46" s="22"/>
      <c r="P46" s="22"/>
      <c r="Q46" s="22"/>
      <c r="R46" s="22"/>
      <c r="S46" s="22"/>
      <c r="T46" s="22"/>
      <c r="U46" s="22"/>
      <c r="V46" s="22"/>
      <c r="W46" s="22"/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22"/>
      <c r="O47" s="22"/>
      <c r="P47" s="22"/>
      <c r="Q47" s="22"/>
      <c r="R47" s="22"/>
      <c r="S47" s="22"/>
      <c r="T47" s="22"/>
      <c r="U47" s="22"/>
      <c r="V47" s="22"/>
      <c r="W47" s="22"/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0.17313432835820897</v>
      </c>
      <c r="G48" s="32"/>
      <c r="H48" s="64"/>
      <c r="M48" s="65" t="s">
        <v>39</v>
      </c>
      <c r="N48" s="22"/>
      <c r="O48" s="22"/>
      <c r="P48" s="22"/>
      <c r="Q48" s="22"/>
      <c r="R48" s="22"/>
      <c r="S48" s="22"/>
      <c r="T48" s="22"/>
      <c r="U48" s="22"/>
      <c r="V48" s="22"/>
      <c r="W48" s="22"/>
    </row>
    <row r="49" spans="1:23">
      <c r="A49" s="4" t="s">
        <v>192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29.464285714285715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30.630630630630627</v>
      </c>
      <c r="D49" s="65" t="s">
        <v>38</v>
      </c>
      <c r="E49" s="4" t="s">
        <v>152</v>
      </c>
      <c r="F49" s="10">
        <f>C15/F10</f>
        <v>0.12203389830508475</v>
      </c>
      <c r="G49" s="29"/>
      <c r="H49" s="64"/>
      <c r="M49" s="65" t="s">
        <v>38</v>
      </c>
      <c r="N49" s="22"/>
      <c r="O49" s="22"/>
      <c r="P49" s="22"/>
      <c r="Q49" s="22"/>
      <c r="R49" s="22"/>
      <c r="S49" s="22"/>
      <c r="T49" s="22"/>
      <c r="U49" s="22"/>
      <c r="V49" s="22"/>
      <c r="W49" s="22"/>
    </row>
    <row r="50" spans="1:23">
      <c r="A50" s="4" t="s">
        <v>1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26.747720364741639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34.871794871794869</v>
      </c>
      <c r="D50" s="65" t="s">
        <v>41</v>
      </c>
      <c r="E50" s="7"/>
      <c r="F50" s="7"/>
      <c r="G50" s="7"/>
      <c r="H50" s="64"/>
      <c r="M50" s="65" t="s">
        <v>40</v>
      </c>
      <c r="N50" s="22"/>
      <c r="O50" s="22"/>
      <c r="P50" s="22"/>
      <c r="Q50" s="22"/>
      <c r="R50" s="22"/>
      <c r="S50" s="22"/>
      <c r="T50" s="22"/>
      <c r="U50" s="22"/>
      <c r="V50" s="22"/>
      <c r="W50" s="22"/>
    </row>
    <row r="51" spans="1:23">
      <c r="A51" s="4" t="s">
        <v>46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26.775956284153008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31.232876712328768</v>
      </c>
      <c r="D51" s="65" t="s">
        <v>42</v>
      </c>
      <c r="E51" s="24" t="s">
        <v>84</v>
      </c>
      <c r="F51" s="7"/>
      <c r="G51" s="7"/>
      <c r="H51" s="64"/>
      <c r="M51" s="65" t="s">
        <v>41</v>
      </c>
      <c r="N51" s="22"/>
      <c r="O51" s="22"/>
      <c r="P51" s="22"/>
      <c r="Q51" s="22"/>
      <c r="R51" s="22"/>
      <c r="S51" s="22"/>
      <c r="T51" s="22"/>
      <c r="U51" s="22"/>
      <c r="V51" s="22"/>
      <c r="W51" s="22"/>
    </row>
    <row r="52" spans="1:23">
      <c r="A52" s="4" t="s">
        <v>27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30.727762803234505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20.056497175141246</v>
      </c>
      <c r="D52" s="65" t="s">
        <v>43</v>
      </c>
      <c r="E52" s="4" t="s">
        <v>85</v>
      </c>
      <c r="F52" s="10">
        <f>B39/F11</f>
        <v>5.2380952380952382E-2</v>
      </c>
      <c r="G52" s="10">
        <f>C39/F11</f>
        <v>7.6190476190476197E-2</v>
      </c>
      <c r="H52" s="64"/>
      <c r="M52" s="65" t="s">
        <v>42</v>
      </c>
    </row>
    <row r="53" spans="1:23">
      <c r="A53" s="4" t="s">
        <v>10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37.42690058479532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25.986842105263158</v>
      </c>
      <c r="D53" s="65" t="s">
        <v>44</v>
      </c>
      <c r="E53" s="12" t="s">
        <v>211</v>
      </c>
      <c r="F53" s="79">
        <f>(C12-C9)/F10</f>
        <v>0.20677966101694914</v>
      </c>
      <c r="G53" s="79">
        <f>(B12-B9)/F9</f>
        <v>0.28059701492537314</v>
      </c>
      <c r="H53" s="64"/>
      <c r="M53" s="65" t="s">
        <v>43</v>
      </c>
    </row>
    <row r="54" spans="1:23">
      <c r="A54" s="4" t="s">
        <v>41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31.714285714285712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20.414201183431953</v>
      </c>
      <c r="D54" s="65" t="s">
        <v>45</v>
      </c>
      <c r="E54" s="12" t="s">
        <v>350</v>
      </c>
      <c r="F54" s="79">
        <f>B29/F10</f>
        <v>0.27796610169491526</v>
      </c>
      <c r="G54" s="79">
        <f>C29/F9</f>
        <v>0.2298507462686567</v>
      </c>
      <c r="H54" s="64"/>
      <c r="M54" s="65" t="s">
        <v>44</v>
      </c>
    </row>
    <row r="55" spans="1:23">
      <c r="A55" s="4" t="s">
        <v>38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25.384615384615383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31.615120274914087</v>
      </c>
      <c r="D55" s="65" t="s">
        <v>46</v>
      </c>
      <c r="E55" s="12" t="s">
        <v>351</v>
      </c>
      <c r="F55" s="79">
        <f>B28/F9</f>
        <v>0.44477611940298506</v>
      </c>
      <c r="G55" s="79">
        <f>C28/F10</f>
        <v>0.53559322033898304</v>
      </c>
      <c r="H55" s="64"/>
      <c r="M55" s="65" t="s">
        <v>45</v>
      </c>
    </row>
    <row r="56" spans="1:23">
      <c r="A56" s="4" t="s">
        <v>42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23.48993288590604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29.936305732484076</v>
      </c>
      <c r="D56" s="65" t="s">
        <v>48</v>
      </c>
      <c r="E56" s="7"/>
      <c r="F56" s="7"/>
      <c r="G56" s="7"/>
      <c r="H56" s="64"/>
      <c r="M56" s="65" t="s">
        <v>46</v>
      </c>
    </row>
    <row r="57" spans="1:23">
      <c r="A57" s="4" t="s">
        <v>11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26.143790849673206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31.15727002967359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23">
      <c r="A58" s="4" t="s">
        <v>193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0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0</v>
      </c>
      <c r="D58" s="65" t="s">
        <v>191</v>
      </c>
      <c r="E58" s="12" t="s">
        <v>100</v>
      </c>
      <c r="F58" s="10">
        <f>B71</f>
        <v>28.652805620632282</v>
      </c>
      <c r="G58" s="7"/>
      <c r="H58" s="64"/>
      <c r="M58" s="65" t="s">
        <v>192</v>
      </c>
    </row>
    <row r="59" spans="1:2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28.43350430174026</v>
      </c>
      <c r="G59" s="7"/>
      <c r="H59" s="64"/>
      <c r="M59" s="65" t="s">
        <v>191</v>
      </c>
    </row>
    <row r="60" spans="1:2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0.21930131889202187</v>
      </c>
      <c r="G60" s="7"/>
      <c r="H60" s="64"/>
      <c r="M60" s="65" t="s">
        <v>49</v>
      </c>
    </row>
    <row r="61" spans="1:2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2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2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2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28.652805620632282</v>
      </c>
      <c r="C71" s="34">
        <f>AVERAGEIF(C49:C67,"&gt;0")</f>
        <v>28.43350430174026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51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9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4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4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13"/>
  <sheetViews>
    <sheetView workbookViewId="0">
      <selection activeCell="B6" sqref="B6"/>
    </sheetView>
  </sheetViews>
  <sheetFormatPr defaultRowHeight="15"/>
  <sheetData>
    <row r="1" spans="1:2">
      <c r="A1" t="s">
        <v>88</v>
      </c>
    </row>
    <row r="3" spans="1:2">
      <c r="A3">
        <v>1</v>
      </c>
      <c r="B3" t="s">
        <v>134</v>
      </c>
    </row>
    <row r="5" spans="1:2">
      <c r="A5">
        <v>2</v>
      </c>
      <c r="B5" t="s">
        <v>135</v>
      </c>
    </row>
    <row r="7" spans="1:2">
      <c r="A7">
        <v>3</v>
      </c>
    </row>
    <row r="10" spans="1:2">
      <c r="A10">
        <v>4</v>
      </c>
    </row>
    <row r="13" spans="1:2">
      <c r="A13">
        <v>5</v>
      </c>
    </row>
  </sheetData>
  <pageMargins left="0.7" right="0.7" top="0.75" bottom="0.75" header="0.3" footer="0.3"/>
  <pageSetup scale="99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B1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1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110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Albany</v>
      </c>
      <c r="C7" s="75" t="s">
        <v>62</v>
      </c>
      <c r="D7" s="66" t="s">
        <v>193</v>
      </c>
      <c r="E7" s="7"/>
      <c r="F7" s="75" t="str">
        <f>B1</f>
        <v>Albany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71.750519750519743</v>
      </c>
      <c r="K8" s="4">
        <f>RANK(J8,'Universal Aggregate Worksheet'!I7:I67,0)</f>
        <v>10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88</v>
      </c>
      <c r="C9" s="4">
        <v>136</v>
      </c>
      <c r="D9" s="65" t="s">
        <v>1</v>
      </c>
      <c r="E9" s="4" t="s">
        <v>77</v>
      </c>
      <c r="F9" s="77">
        <f>B32+B33+C35</f>
        <v>329</v>
      </c>
      <c r="G9" s="27"/>
      <c r="H9" s="64"/>
      <c r="I9" s="12" t="s">
        <v>154</v>
      </c>
      <c r="J9" s="9">
        <f>F12</f>
        <v>32.831600831600831</v>
      </c>
      <c r="K9" s="4">
        <f>RANK(J9,'Universal Aggregate Worksheet'!F7:F67,0)</f>
        <v>37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340</v>
      </c>
      <c r="C10" s="4">
        <v>352</v>
      </c>
      <c r="D10" s="65" t="s">
        <v>2</v>
      </c>
      <c r="E10" s="4" t="s">
        <v>78</v>
      </c>
      <c r="F10" s="77">
        <f>C32+C33+B35</f>
        <v>390</v>
      </c>
      <c r="G10" s="27"/>
      <c r="H10" s="64"/>
      <c r="I10" s="12" t="s">
        <v>155</v>
      </c>
      <c r="J10" s="9">
        <f>F13</f>
        <v>38.918918918918919</v>
      </c>
      <c r="K10" s="4">
        <f>RANK(J10,'Universal Aggregate Worksheet'!G7:G67,1)</f>
        <v>59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0.25882352941176473</v>
      </c>
      <c r="C11" s="6">
        <f>C9/C10</f>
        <v>0.38636363636363635</v>
      </c>
      <c r="D11" s="65" t="s">
        <v>3</v>
      </c>
      <c r="E11" s="4" t="s">
        <v>79</v>
      </c>
      <c r="F11" s="77">
        <f>SUM(F9:F10)</f>
        <v>719</v>
      </c>
      <c r="G11" s="27"/>
      <c r="H11" s="64"/>
      <c r="I11" s="12" t="s">
        <v>203</v>
      </c>
      <c r="J11" s="9">
        <f>J9-J10</f>
        <v>-6.0873180873180885</v>
      </c>
      <c r="K11" s="4">
        <f>RANK(J11,'Universal Aggregate Worksheet'!H7:H67,0)</f>
        <v>59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204</v>
      </c>
      <c r="C12" s="4">
        <v>224</v>
      </c>
      <c r="D12" s="65" t="s">
        <v>4</v>
      </c>
      <c r="E12" s="4" t="s">
        <v>80</v>
      </c>
      <c r="F12" s="78">
        <f>F9/(B44/60)</f>
        <v>32.831600831600831</v>
      </c>
      <c r="G12" s="28"/>
      <c r="H12" s="64"/>
      <c r="I12" s="4" t="s">
        <v>128</v>
      </c>
      <c r="J12" s="10">
        <f>F24</f>
        <v>28.143784252288807</v>
      </c>
      <c r="K12" s="4">
        <f>RANK(J12,'Universal Aggregate Worksheet'!AB7:AB67,0)</f>
        <v>37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</v>
      </c>
      <c r="C13" s="6">
        <f>C12/C10</f>
        <v>0.63636363636363635</v>
      </c>
      <c r="D13" s="65" t="s">
        <v>5</v>
      </c>
      <c r="E13" s="4" t="s">
        <v>81</v>
      </c>
      <c r="F13" s="78">
        <f>F10/(B44/60)</f>
        <v>38.918918918918919</v>
      </c>
      <c r="G13" s="28"/>
      <c r="H13" s="64"/>
      <c r="I13" s="4" t="s">
        <v>131</v>
      </c>
      <c r="J13" s="10">
        <f>F25</f>
        <v>32.264079648241349</v>
      </c>
      <c r="K13" s="4">
        <f>RANK(J13,'Universal Aggregate Worksheet'!AD7:AD67,1)</f>
        <v>47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0.43137254901960786</v>
      </c>
      <c r="C14" s="6">
        <f>C9/C12</f>
        <v>0.6071428571428571</v>
      </c>
      <c r="D14" s="65" t="s">
        <v>6</v>
      </c>
      <c r="E14" s="4" t="s">
        <v>82</v>
      </c>
      <c r="F14" s="78">
        <f>F11/(B44/60)</f>
        <v>71.750519750519743</v>
      </c>
      <c r="G14" s="28"/>
      <c r="H14" s="64"/>
      <c r="I14" s="4" t="s">
        <v>133</v>
      </c>
      <c r="J14" s="10">
        <f>F26</f>
        <v>-4.1202953959525423</v>
      </c>
      <c r="K14" s="4">
        <f>RANK(J14,'Universal Aggregate Worksheet'!AF7:AF67,0)</f>
        <v>45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64</v>
      </c>
      <c r="C15" s="4">
        <v>78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1.0334346504559271</v>
      </c>
      <c r="K15" s="4">
        <f>RANK(J15,'Universal Aggregate Worksheet'!O7:O67,0)</f>
        <v>29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0.72727272727272729</v>
      </c>
      <c r="C16" s="6">
        <f>C15/C9</f>
        <v>0.57352941176470584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0.90256410256410258</v>
      </c>
      <c r="K16" s="4">
        <f>RANK(J16,'Universal Aggregate Worksheet'!T7:T67,1)</f>
        <v>10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24</v>
      </c>
      <c r="C17" s="8">
        <f>C9-C15</f>
        <v>58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0.27009117647058822</v>
      </c>
      <c r="K17" s="4">
        <f>RANK(J17,'Universal Aggregate Worksheet'!R7:R67,0)</f>
        <v>47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26.747720364741639</v>
      </c>
      <c r="G18" s="29"/>
      <c r="H18" s="64"/>
      <c r="I18" s="4" t="s">
        <v>166</v>
      </c>
      <c r="J18" s="6">
        <f>F36</f>
        <v>0.39629829545454542</v>
      </c>
      <c r="K18" s="4">
        <f>RANK(J18,'Universal Aggregate Worksheet'!W7:W67,1)</f>
        <v>61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34.871794871794869</v>
      </c>
      <c r="G19" s="29"/>
      <c r="H19" s="64"/>
      <c r="I19" s="4" t="s">
        <v>176</v>
      </c>
      <c r="J19" s="10">
        <f>F48</f>
        <v>0.19452887537993921</v>
      </c>
      <c r="K19" s="4">
        <f>RANK(J19,'Universal Aggregate Worksheet'!Y7:Y67,0)</f>
        <v>16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42</v>
      </c>
      <c r="C20" s="4">
        <v>41</v>
      </c>
      <c r="D20" s="65" t="s">
        <v>12</v>
      </c>
      <c r="E20" s="4" t="s">
        <v>115</v>
      </c>
      <c r="F20" s="10">
        <f>F18-F19</f>
        <v>-8.1240745070532299</v>
      </c>
      <c r="G20" s="29"/>
      <c r="H20" s="64"/>
      <c r="I20" s="4" t="s">
        <v>177</v>
      </c>
      <c r="J20" s="10">
        <f>F49</f>
        <v>0.2</v>
      </c>
      <c r="K20" s="4">
        <f>RANK(J20,'Universal Aggregate Worksheet'!Z7:Z67,1)</f>
        <v>49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13</v>
      </c>
      <c r="C21" s="4">
        <v>11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0.40926640926640928</v>
      </c>
      <c r="K21" s="4">
        <f>RANK(J21,'Universal Aggregate Worksheet'!J7:J67,0)</f>
        <v>55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0.30952380952380953</v>
      </c>
      <c r="C22" s="23">
        <f>C21/C20</f>
        <v>0.26829268292682928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0.82887700534759357</v>
      </c>
      <c r="K22" s="4">
        <f>RANK(J22,'Universal Aggregate Worksheet'!K7:K67,0)</f>
        <v>28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2</v>
      </c>
      <c r="C23" s="12">
        <v>2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0.82439024390243898</v>
      </c>
      <c r="K23" s="4">
        <f>RANK(J23,'Universal Aggregate Worksheet'!L7:L67,1)</f>
        <v>24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4.878048780487805E-2</v>
      </c>
      <c r="C24" s="23">
        <f>C23/B20</f>
        <v>4.7619047619047616E-2</v>
      </c>
      <c r="D24" s="65" t="s">
        <v>16</v>
      </c>
      <c r="E24" s="12" t="s">
        <v>117</v>
      </c>
      <c r="F24" s="10">
        <f>(F18*'Efficiency Adjustment'!B66)/C71</f>
        <v>28.143784252288807</v>
      </c>
      <c r="G24" s="7"/>
      <c r="H24" s="64"/>
      <c r="I24" s="4" t="s">
        <v>198</v>
      </c>
      <c r="J24" s="6">
        <f>B22</f>
        <v>0.30952380952380953</v>
      </c>
      <c r="K24" s="4">
        <f>RANK(J24,'Universal Aggregate Worksheet'!AG7:AG67,0)</f>
        <v>42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32.264079648241349</v>
      </c>
      <c r="G25" s="7"/>
      <c r="H25" s="64"/>
      <c r="I25" s="12" t="s">
        <v>199</v>
      </c>
      <c r="J25" s="6">
        <f>C22</f>
        <v>0.26829268292682928</v>
      </c>
      <c r="K25" s="4">
        <f>RANK(J25,'Universal Aggregate Worksheet'!AH7:AH67,1)</f>
        <v>12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-4.1202953959525423</v>
      </c>
      <c r="G26" s="7"/>
      <c r="H26" s="64"/>
      <c r="I26" s="12" t="s">
        <v>212</v>
      </c>
      <c r="J26" s="10">
        <f>F41</f>
        <v>0.12352941176470589</v>
      </c>
      <c r="K26" s="4">
        <f>RANK(J26,'Universal Aggregate Worksheet'!AM7:AM67,0)</f>
        <v>14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288</v>
      </c>
      <c r="C27" s="4">
        <v>345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0.11647727272727272</v>
      </c>
      <c r="K27" s="4">
        <f>RANK(J27,'Universal Aggregate Worksheet'!AN7:AN67,1)</f>
        <v>46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181</v>
      </c>
      <c r="C28" s="12">
        <v>179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0.1276595744680851</v>
      </c>
      <c r="K28" s="4">
        <f>RANK(J28,'Universal Aggregate Worksheet'!AI7:AI67,0)</f>
        <v>10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66</v>
      </c>
      <c r="C29" s="12">
        <v>77</v>
      </c>
      <c r="D29" s="65" t="s">
        <v>21</v>
      </c>
      <c r="E29" s="4" t="s">
        <v>141</v>
      </c>
      <c r="F29" s="10">
        <f>B10/F9</f>
        <v>1.0334346504559271</v>
      </c>
      <c r="G29" s="29"/>
      <c r="H29" s="64"/>
      <c r="I29" s="12" t="s">
        <v>215</v>
      </c>
      <c r="J29" s="80">
        <f>G44</f>
        <v>0.10512820512820513</v>
      </c>
      <c r="K29" s="4">
        <f>RANK(J29,'Universal Aggregate Worksheet'!AJ7:AJ67,1)</f>
        <v>31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0.90256410256410258</v>
      </c>
      <c r="G30" s="7"/>
      <c r="H30" s="64"/>
      <c r="I30" s="12" t="s">
        <v>216</v>
      </c>
      <c r="J30" s="80">
        <f>F45</f>
        <v>0.14772727272727273</v>
      </c>
      <c r="K30" s="4">
        <f>RANK(J30,'Universal Aggregate Worksheet'!AK7:AK67,0)</f>
        <v>18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0.13087054789182451</v>
      </c>
      <c r="G31" s="29"/>
      <c r="H31" s="64"/>
      <c r="I31" s="12" t="s">
        <v>217</v>
      </c>
      <c r="J31" s="80">
        <f>G45</f>
        <v>8.0882352941176475E-2</v>
      </c>
      <c r="K31" s="4">
        <f>RANK(J31,'Universal Aggregate Worksheet'!AL7:AL67,1)</f>
        <v>10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106</v>
      </c>
      <c r="C32" s="94">
        <v>153</v>
      </c>
      <c r="D32" s="65" t="s">
        <v>24</v>
      </c>
      <c r="E32" s="4" t="s">
        <v>143</v>
      </c>
      <c r="F32" s="10">
        <f>B12/F9</f>
        <v>0.62006079027355621</v>
      </c>
      <c r="G32" s="29"/>
      <c r="H32" s="64"/>
      <c r="I32" s="12" t="s">
        <v>219</v>
      </c>
      <c r="J32" s="10">
        <f>F52</f>
        <v>6.1196105702364396E-2</v>
      </c>
      <c r="K32" s="4">
        <f>RANK(J32,'Universal Aggregate Worksheet'!AO7:AO67,1)</f>
        <v>41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187</v>
      </c>
      <c r="C33" s="12">
        <v>205</v>
      </c>
      <c r="D33" s="65" t="s">
        <v>25</v>
      </c>
      <c r="E33" s="12" t="s">
        <v>144</v>
      </c>
      <c r="F33" s="10">
        <f>C12/F10</f>
        <v>0.57435897435897432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5.9805285118219746E-2</v>
      </c>
      <c r="K33" s="4">
        <f>RANK(J33,'Universal Aggregate Worksheet'!AP7:AP67,0)</f>
        <v>21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155</v>
      </c>
      <c r="C34" s="94">
        <v>169</v>
      </c>
      <c r="D34" s="65" t="s">
        <v>26</v>
      </c>
      <c r="E34" s="12" t="s">
        <v>87</v>
      </c>
      <c r="F34" s="13">
        <f>F32-F33</f>
        <v>4.5701815914581889E-2</v>
      </c>
      <c r="G34" s="29"/>
      <c r="H34" s="64"/>
      <c r="I34" s="12" t="s">
        <v>220</v>
      </c>
      <c r="J34" s="80">
        <f>F53</f>
        <v>0.22564102564102564</v>
      </c>
      <c r="K34" s="4">
        <f>RANK(J34,'Universal Aggregate Worksheet'!AQ7:AQ67,0)</f>
        <v>60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32</v>
      </c>
      <c r="C35" s="94">
        <f>C33-C34</f>
        <v>36</v>
      </c>
      <c r="D35" s="65" t="s">
        <v>27</v>
      </c>
      <c r="E35" s="12" t="s">
        <v>145</v>
      </c>
      <c r="F35" s="6">
        <f>((0.167*B21)+(B9)+(0.83*B23))/B10</f>
        <v>0.27009117647058822</v>
      </c>
      <c r="G35" s="30"/>
      <c r="H35" s="64"/>
      <c r="I35" s="12" t="s">
        <v>221</v>
      </c>
      <c r="J35" s="80">
        <f>G53</f>
        <v>0.35258358662613981</v>
      </c>
      <c r="K35" s="4">
        <f>RANK(J35,'Universal Aggregate Worksheet'!AR7:AR67,1)</f>
        <v>49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0.82887700534759357</v>
      </c>
      <c r="C36" s="6">
        <f>C34/(C34+C35)</f>
        <v>0.82439024390243898</v>
      </c>
      <c r="D36" s="65" t="s">
        <v>28</v>
      </c>
      <c r="E36" s="12" t="s">
        <v>146</v>
      </c>
      <c r="F36" s="6">
        <f>((0.167*C21)+(C9)+(0.83*C23))/C10</f>
        <v>0.39629829545454542</v>
      </c>
      <c r="G36" s="7"/>
      <c r="H36" s="64"/>
      <c r="I36" s="12" t="s">
        <v>352</v>
      </c>
      <c r="J36" s="80">
        <f>F54</f>
        <v>0.16923076923076924</v>
      </c>
      <c r="K36" s="4">
        <f>RANK(J36,'Universal Aggregate Worksheet'!N7:N67,1)</f>
        <v>3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0.45015196078431374</v>
      </c>
      <c r="G37" s="30"/>
      <c r="H37" s="64"/>
      <c r="I37" s="12" t="s">
        <v>353</v>
      </c>
      <c r="J37" s="80">
        <f>F55</f>
        <v>0.55015197568389063</v>
      </c>
      <c r="K37" s="4">
        <f>RANK(J37,'Universal Aggregate Worksheet'!M7:M67,1)</f>
        <v>52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0.62275446428571424</v>
      </c>
      <c r="G38" s="30"/>
      <c r="H38" s="64"/>
      <c r="I38" s="12" t="s">
        <v>200</v>
      </c>
      <c r="J38" s="10">
        <f>B71</f>
        <v>31.721675599342895</v>
      </c>
      <c r="K38" s="4">
        <f>RANK(J38,'Universal Aggregate Worksheet'!AS7:AS67,0)</f>
        <v>5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44</v>
      </c>
      <c r="C39" s="12">
        <v>43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27.969401804599251</v>
      </c>
      <c r="K39" s="4">
        <f>RANK(J39,'Universal Aggregate Worksheet'!AT7:AT67,1)</f>
        <v>7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39</v>
      </c>
      <c r="C40" s="4">
        <v>39.5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3.752273794743644</v>
      </c>
      <c r="K40" s="4">
        <f>RANK(J40,'Universal Aggregate Worksheet'!AU7:AU67,0)</f>
        <v>3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0.12352941176470589</v>
      </c>
      <c r="G41" s="13">
        <f>C20/C10</f>
        <v>0.11647727272727272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0.11647727272727272</v>
      </c>
      <c r="G42" s="10">
        <f>B20/B10</f>
        <v>0.12352941176470589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10</v>
      </c>
      <c r="C43" s="4">
        <v>10</v>
      </c>
      <c r="D43" s="65" t="s">
        <v>190</v>
      </c>
      <c r="E43" s="12" t="s">
        <v>208</v>
      </c>
      <c r="F43" s="10">
        <f>F41-F42</f>
        <v>7.0521390374331666E-3</v>
      </c>
      <c r="G43" s="10">
        <f>G41-G42</f>
        <v>-7.0521390374331666E-3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601.25</v>
      </c>
      <c r="C44" s="4">
        <v>601.25</v>
      </c>
      <c r="D44" s="65" t="s">
        <v>34</v>
      </c>
      <c r="E44" s="12" t="s">
        <v>209</v>
      </c>
      <c r="F44" s="79">
        <f>B20/F9</f>
        <v>0.1276595744680851</v>
      </c>
      <c r="G44" s="79">
        <f>C20/F10</f>
        <v>0.10512820512820513</v>
      </c>
      <c r="H44" s="64"/>
      <c r="M44" s="65" t="s">
        <v>34</v>
      </c>
    </row>
    <row r="45" spans="1:23" ht="15.75" thickBot="1">
      <c r="D45" s="65" t="s">
        <v>35</v>
      </c>
      <c r="E45" s="4" t="s">
        <v>210</v>
      </c>
      <c r="F45" s="79">
        <f>B21/B9</f>
        <v>0.14772727272727273</v>
      </c>
      <c r="G45" s="79">
        <f>C21/C9</f>
        <v>8.0882352941176475E-2</v>
      </c>
      <c r="H45" s="64"/>
      <c r="M45" s="65" t="s">
        <v>35</v>
      </c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0.19452887537993921</v>
      </c>
      <c r="G48" s="32"/>
      <c r="H48" s="64"/>
      <c r="M48" s="65" t="s">
        <v>39</v>
      </c>
    </row>
    <row r="49" spans="1:13">
      <c r="A49" s="4" t="s">
        <v>51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27.167630057803464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27.197802197802197</v>
      </c>
      <c r="D49" s="65" t="s">
        <v>38</v>
      </c>
      <c r="E49" s="4" t="s">
        <v>152</v>
      </c>
      <c r="F49" s="10">
        <f>C15/F10</f>
        <v>0.2</v>
      </c>
      <c r="G49" s="29"/>
      <c r="H49" s="64"/>
      <c r="M49" s="65" t="s">
        <v>38</v>
      </c>
    </row>
    <row r="50" spans="1:13">
      <c r="A50" s="4" t="s">
        <v>15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30.030959752321984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28.617363344051448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59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29.552238805970148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27.457627118644069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32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39.814814814814817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22.222222222222221</v>
      </c>
      <c r="D52" s="65" t="s">
        <v>43</v>
      </c>
      <c r="E52" s="4" t="s">
        <v>85</v>
      </c>
      <c r="F52" s="10">
        <f>B39/F11</f>
        <v>6.1196105702364396E-2</v>
      </c>
      <c r="G52" s="10">
        <f>C39/F11</f>
        <v>5.9805285118219746E-2</v>
      </c>
      <c r="H52" s="64"/>
      <c r="M52" s="65" t="s">
        <v>42</v>
      </c>
    </row>
    <row r="53" spans="1:13">
      <c r="A53" s="4" t="s">
        <v>8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26.568265682656829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34.137931034482762</v>
      </c>
      <c r="D53" s="65" t="s">
        <v>44</v>
      </c>
      <c r="E53" s="12" t="s">
        <v>211</v>
      </c>
      <c r="F53" s="79">
        <f>(C12-C9)/F10</f>
        <v>0.22564102564102564</v>
      </c>
      <c r="G53" s="79">
        <f>(B12-B9)/F9</f>
        <v>0.35258358662613981</v>
      </c>
      <c r="H53" s="64"/>
      <c r="M53" s="65" t="s">
        <v>43</v>
      </c>
    </row>
    <row r="54" spans="1:13">
      <c r="A54" s="4" t="s">
        <v>6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30.855855855855857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25.133689839572192</v>
      </c>
      <c r="D54" s="65" t="s">
        <v>45</v>
      </c>
      <c r="E54" s="12" t="s">
        <v>350</v>
      </c>
      <c r="F54" s="79">
        <f>B29/F10</f>
        <v>0.16923076923076924</v>
      </c>
      <c r="G54" s="79">
        <f>C29/F9</f>
        <v>0.23404255319148937</v>
      </c>
      <c r="H54" s="64"/>
      <c r="M54" s="65" t="s">
        <v>44</v>
      </c>
    </row>
    <row r="55" spans="1:13">
      <c r="A55" s="4" t="s">
        <v>7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34.080717488789233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25.866050808314089</v>
      </c>
      <c r="D55" s="65" t="s">
        <v>46</v>
      </c>
      <c r="E55" s="12" t="s">
        <v>351</v>
      </c>
      <c r="F55" s="79">
        <f>B28/F9</f>
        <v>0.55015197568389063</v>
      </c>
      <c r="G55" s="79">
        <f>C28/F10</f>
        <v>0.45897435897435895</v>
      </c>
      <c r="H55" s="64"/>
      <c r="M55" s="65" t="s">
        <v>45</v>
      </c>
    </row>
    <row r="56" spans="1:13">
      <c r="A56" s="4" t="s">
        <v>4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28.783382789317507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33.61581920903955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25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30.640668523676879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20.820189274447952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19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39.722222222222221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34.625322997416021</v>
      </c>
      <c r="D58" s="65" t="s">
        <v>191</v>
      </c>
      <c r="E58" s="12" t="s">
        <v>100</v>
      </c>
      <c r="F58" s="10">
        <f>B71</f>
        <v>31.721675599342895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27.969401804599251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3.752273794743644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31.721675599342895</v>
      </c>
      <c r="C71" s="34">
        <f>AVERAGEIF(C49:C67,"&gt;0")</f>
        <v>27.969401804599251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71"/>
  <sheetViews>
    <sheetView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96</v>
      </c>
      <c r="B1" s="3" t="s">
        <v>2</v>
      </c>
    </row>
    <row r="2" spans="1:26">
      <c r="A2" t="s">
        <v>97</v>
      </c>
      <c r="B2" s="63">
        <v>2012</v>
      </c>
    </row>
    <row r="3" spans="1:26">
      <c r="A3" t="s">
        <v>98</v>
      </c>
      <c r="B3" s="3" t="s">
        <v>120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>
      <c r="A7" s="7"/>
      <c r="B7" s="75" t="str">
        <f>B1</f>
        <v>Army</v>
      </c>
      <c r="C7" s="75" t="s">
        <v>62</v>
      </c>
      <c r="D7" s="66" t="s">
        <v>193</v>
      </c>
      <c r="E7" s="7"/>
      <c r="F7" s="75" t="str">
        <f>B1</f>
        <v>Army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69.887133182844252</v>
      </c>
      <c r="K8" s="4">
        <f>RANK(J8,'Universal Aggregate Worksheet'!I7:I67,0)</f>
        <v>15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  <c r="X8" s="40"/>
      <c r="Y8" s="39"/>
      <c r="Z8" s="40"/>
    </row>
    <row r="9" spans="1:26">
      <c r="A9" s="4" t="s">
        <v>65</v>
      </c>
      <c r="B9" s="4">
        <v>115</v>
      </c>
      <c r="C9" s="4">
        <v>102</v>
      </c>
      <c r="D9" s="65" t="s">
        <v>1</v>
      </c>
      <c r="E9" s="4" t="s">
        <v>77</v>
      </c>
      <c r="F9" s="77">
        <f>B32+B33+C35</f>
        <v>389</v>
      </c>
      <c r="G9" s="27"/>
      <c r="H9" s="64"/>
      <c r="I9" s="12" t="s">
        <v>154</v>
      </c>
      <c r="J9" s="9">
        <f>F12</f>
        <v>35.124153498871337</v>
      </c>
      <c r="K9" s="4">
        <f>RANK(J9,'Universal Aggregate Worksheet'!F7:F67,0)</f>
        <v>17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  <c r="X9" s="40"/>
      <c r="Y9" s="39"/>
      <c r="Z9" s="40"/>
    </row>
    <row r="10" spans="1:26">
      <c r="A10" s="4" t="s">
        <v>66</v>
      </c>
      <c r="B10" s="4">
        <v>420</v>
      </c>
      <c r="C10" s="4">
        <v>352</v>
      </c>
      <c r="D10" s="65" t="s">
        <v>2</v>
      </c>
      <c r="E10" s="4" t="s">
        <v>78</v>
      </c>
      <c r="F10" s="77">
        <f>C32+C33+B35</f>
        <v>385</v>
      </c>
      <c r="G10" s="27"/>
      <c r="H10" s="64"/>
      <c r="I10" s="12" t="s">
        <v>155</v>
      </c>
      <c r="J10" s="9">
        <f>F13</f>
        <v>34.762979683972915</v>
      </c>
      <c r="K10" s="4">
        <f>RANK(J10,'Universal Aggregate Worksheet'!G7:G67,1)</f>
        <v>42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  <c r="X10" s="40"/>
      <c r="Y10" s="39"/>
      <c r="Z10" s="40"/>
    </row>
    <row r="11" spans="1:26">
      <c r="A11" s="4" t="s">
        <v>67</v>
      </c>
      <c r="B11" s="6">
        <f>B9/B10</f>
        <v>0.27380952380952384</v>
      </c>
      <c r="C11" s="6">
        <f>C9/C10</f>
        <v>0.28977272727272729</v>
      </c>
      <c r="D11" s="65" t="s">
        <v>3</v>
      </c>
      <c r="E11" s="4" t="s">
        <v>79</v>
      </c>
      <c r="F11" s="77">
        <f>SUM(F9:F10)</f>
        <v>774</v>
      </c>
      <c r="G11" s="27"/>
      <c r="H11" s="64"/>
      <c r="I11" s="12" t="s">
        <v>203</v>
      </c>
      <c r="J11" s="9">
        <f>J9-J10</f>
        <v>0.3611738148984216</v>
      </c>
      <c r="K11" s="4">
        <f>RANK(J11,'Universal Aggregate Worksheet'!H7:H67,0)</f>
        <v>28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  <c r="X11" s="40"/>
      <c r="Y11" s="39"/>
      <c r="Z11" s="40"/>
    </row>
    <row r="12" spans="1:26">
      <c r="A12" s="4" t="s">
        <v>68</v>
      </c>
      <c r="B12" s="4">
        <v>242</v>
      </c>
      <c r="C12" s="4">
        <v>203</v>
      </c>
      <c r="D12" s="65" t="s">
        <v>4</v>
      </c>
      <c r="E12" s="4" t="s">
        <v>80</v>
      </c>
      <c r="F12" s="78">
        <f>F9/(B44/60)</f>
        <v>35.124153498871337</v>
      </c>
      <c r="G12" s="28"/>
      <c r="H12" s="64"/>
      <c r="I12" s="4" t="s">
        <v>128</v>
      </c>
      <c r="J12" s="10">
        <f>F24</f>
        <v>30.412704446464918</v>
      </c>
      <c r="K12" s="4">
        <f>RANK(J12,'Universal Aggregate Worksheet'!AB7:AB67,0)</f>
        <v>28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  <c r="X12" s="40"/>
      <c r="Y12" s="39"/>
      <c r="Z12" s="40"/>
    </row>
    <row r="13" spans="1:26">
      <c r="A13" s="4" t="s">
        <v>69</v>
      </c>
      <c r="B13" s="6">
        <f>B12/B10</f>
        <v>0.57619047619047614</v>
      </c>
      <c r="C13" s="6">
        <f>C12/C10</f>
        <v>0.57670454545454541</v>
      </c>
      <c r="D13" s="65" t="s">
        <v>5</v>
      </c>
      <c r="E13" s="4" t="s">
        <v>81</v>
      </c>
      <c r="F13" s="78">
        <f>F10/(B44/60)</f>
        <v>34.762979683972915</v>
      </c>
      <c r="G13" s="28"/>
      <c r="H13" s="64"/>
      <c r="I13" s="4" t="s">
        <v>131</v>
      </c>
      <c r="J13" s="10">
        <f>F25</f>
        <v>25.548009521612315</v>
      </c>
      <c r="K13" s="4">
        <f>RANK(J13,'Universal Aggregate Worksheet'!AD7:AD67,1)</f>
        <v>14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  <c r="X13" s="40"/>
      <c r="Y13" s="39"/>
      <c r="Z13" s="40"/>
    </row>
    <row r="14" spans="1:26">
      <c r="A14" s="4" t="s">
        <v>73</v>
      </c>
      <c r="B14" s="6">
        <f>B9/B12</f>
        <v>0.47520661157024796</v>
      </c>
      <c r="C14" s="6">
        <f>C9/C12</f>
        <v>0.50246305418719217</v>
      </c>
      <c r="D14" s="65" t="s">
        <v>6</v>
      </c>
      <c r="E14" s="4" t="s">
        <v>82</v>
      </c>
      <c r="F14" s="78">
        <f>F11/(B44/60)</f>
        <v>69.887133182844252</v>
      </c>
      <c r="G14" s="28"/>
      <c r="H14" s="64"/>
      <c r="I14" s="4" t="s">
        <v>133</v>
      </c>
      <c r="J14" s="10">
        <f>F26</f>
        <v>4.8646949248526035</v>
      </c>
      <c r="K14" s="4">
        <f>RANK(J14,'Universal Aggregate Worksheet'!AF7:AF67,0)</f>
        <v>17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  <c r="X14" s="40"/>
      <c r="Y14" s="39"/>
      <c r="Z14" s="40"/>
    </row>
    <row r="15" spans="1:26">
      <c r="A15" s="4" t="s">
        <v>70</v>
      </c>
      <c r="B15" s="4">
        <v>57</v>
      </c>
      <c r="C15" s="4">
        <v>56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1.0796915167095116</v>
      </c>
      <c r="K15" s="4">
        <f>RANK(J15,'Universal Aggregate Worksheet'!O7:O67,0)</f>
        <v>16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  <c r="X15" s="40"/>
      <c r="Y15" s="39"/>
      <c r="Z15" s="40"/>
    </row>
    <row r="16" spans="1:26">
      <c r="A16" s="4" t="s">
        <v>74</v>
      </c>
      <c r="B16" s="6">
        <f>B15/B9</f>
        <v>0.4956521739130435</v>
      </c>
      <c r="C16" s="6">
        <f>C15/C9</f>
        <v>0.5490196078431373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0.91428571428571426</v>
      </c>
      <c r="K16" s="4">
        <f>RANK(J16,'Universal Aggregate Worksheet'!T7:T67,1)</f>
        <v>11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  <c r="X16" s="40"/>
      <c r="Y16" s="39"/>
      <c r="Z16" s="40"/>
    </row>
    <row r="17" spans="1:26">
      <c r="A17" s="4" t="s">
        <v>337</v>
      </c>
      <c r="B17" s="8">
        <f>B9-B15</f>
        <v>58</v>
      </c>
      <c r="C17" s="8">
        <f>C9-C15</f>
        <v>46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0.27937619047619044</v>
      </c>
      <c r="K17" s="4">
        <f>RANK(J17,'Universal Aggregate Worksheet'!R7:R67,0)</f>
        <v>43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  <c r="X17" s="40"/>
      <c r="Y17" s="39"/>
      <c r="Z17" s="40"/>
    </row>
    <row r="18" spans="1:26">
      <c r="A18" s="7"/>
      <c r="B18" s="7"/>
      <c r="C18" s="7"/>
      <c r="D18" s="65" t="s">
        <v>10</v>
      </c>
      <c r="E18" s="4" t="s">
        <v>113</v>
      </c>
      <c r="F18" s="10">
        <f>(B9/F9)*100</f>
        <v>29.562982005141386</v>
      </c>
      <c r="G18" s="29"/>
      <c r="H18" s="64"/>
      <c r="I18" s="4" t="s">
        <v>166</v>
      </c>
      <c r="J18" s="6">
        <f>F36</f>
        <v>0.29641477272727274</v>
      </c>
      <c r="K18" s="4">
        <f>RANK(J18,'Universal Aggregate Worksheet'!W7:W67,1)</f>
        <v>32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  <c r="X18" s="40"/>
      <c r="Y18" s="39"/>
      <c r="Z18" s="40"/>
    </row>
    <row r="19" spans="1:26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26.493506493506491</v>
      </c>
      <c r="G19" s="29"/>
      <c r="H19" s="64"/>
      <c r="I19" s="4" t="s">
        <v>176</v>
      </c>
      <c r="J19" s="10">
        <f>F48</f>
        <v>0.14652956298200515</v>
      </c>
      <c r="K19" s="4">
        <f>RANK(J19,'Universal Aggregate Worksheet'!Y7:Y67,0)</f>
        <v>46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  <c r="X19" s="40"/>
      <c r="Y19" s="39"/>
      <c r="Z19" s="40"/>
    </row>
    <row r="20" spans="1:26">
      <c r="A20" s="4" t="s">
        <v>90</v>
      </c>
      <c r="B20" s="4">
        <v>27</v>
      </c>
      <c r="C20" s="4">
        <v>43</v>
      </c>
      <c r="D20" s="65" t="s">
        <v>12</v>
      </c>
      <c r="E20" s="4" t="s">
        <v>115</v>
      </c>
      <c r="F20" s="10">
        <f>F18-F19</f>
        <v>3.0694755116348951</v>
      </c>
      <c r="G20" s="29"/>
      <c r="H20" s="64"/>
      <c r="I20" s="4" t="s">
        <v>177</v>
      </c>
      <c r="J20" s="10">
        <f>F49</f>
        <v>0.14545454545454545</v>
      </c>
      <c r="K20" s="4">
        <f>RANK(J20,'Universal Aggregate Worksheet'!Z7:Z67,1)</f>
        <v>17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  <c r="X20" s="40"/>
      <c r="Y20" s="39"/>
      <c r="Z20" s="40"/>
    </row>
    <row r="21" spans="1:26">
      <c r="A21" s="4" t="s">
        <v>91</v>
      </c>
      <c r="B21" s="4">
        <v>14</v>
      </c>
      <c r="C21" s="4">
        <v>14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0.51792828685258963</v>
      </c>
      <c r="K21" s="4">
        <f>RANK(J21,'Universal Aggregate Worksheet'!J7:J67,0)</f>
        <v>23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  <c r="X21" s="40"/>
      <c r="Y21" s="39"/>
      <c r="Z21" s="40"/>
    </row>
    <row r="22" spans="1:26">
      <c r="A22" s="12" t="s">
        <v>138</v>
      </c>
      <c r="B22" s="23">
        <f>B21/B20</f>
        <v>0.51851851851851849</v>
      </c>
      <c r="C22" s="23">
        <f>C21/C20</f>
        <v>0.32558139534883723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0.80555555555555558</v>
      </c>
      <c r="K22" s="4">
        <f>RANK(J22,'Universal Aggregate Worksheet'!K7:K67,0)</f>
        <v>47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  <c r="X22" s="40"/>
      <c r="Y22" s="39"/>
      <c r="Z22" s="40"/>
    </row>
    <row r="23" spans="1:26">
      <c r="A23" s="12" t="s">
        <v>92</v>
      </c>
      <c r="B23" s="12">
        <v>0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0.80630630630630629</v>
      </c>
      <c r="K23" s="4">
        <f>RANK(J23,'Universal Aggregate Worksheet'!L7:L67,1)</f>
        <v>16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  <c r="X23" s="40"/>
      <c r="Y23" s="39"/>
      <c r="Z23" s="40"/>
    </row>
    <row r="24" spans="1:26">
      <c r="A24" s="12" t="s">
        <v>93</v>
      </c>
      <c r="B24" s="23">
        <f>B23/C20</f>
        <v>0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30.412704446464918</v>
      </c>
      <c r="G24" s="7"/>
      <c r="H24" s="64"/>
      <c r="I24" s="4" t="s">
        <v>198</v>
      </c>
      <c r="J24" s="6">
        <f>B22</f>
        <v>0.51851851851851849</v>
      </c>
      <c r="K24" s="4">
        <f>RANK(J24,'Universal Aggregate Worksheet'!AG7:AG67,0)</f>
        <v>3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  <c r="X24" s="40"/>
      <c r="Y24" s="39"/>
      <c r="Z24" s="40"/>
    </row>
    <row r="25" spans="1:26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25.548009521612315</v>
      </c>
      <c r="G25" s="7"/>
      <c r="H25" s="64"/>
      <c r="I25" s="12" t="s">
        <v>199</v>
      </c>
      <c r="J25" s="6">
        <f>C22</f>
        <v>0.32558139534883723</v>
      </c>
      <c r="K25" s="4">
        <f>RANK(J25,'Universal Aggregate Worksheet'!AH7:AH67,1)</f>
        <v>26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  <c r="X25" s="40"/>
      <c r="Y25" s="39"/>
      <c r="Z25" s="40"/>
    </row>
    <row r="26" spans="1:26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4.8646949248526035</v>
      </c>
      <c r="G26" s="7"/>
      <c r="H26" s="64"/>
      <c r="I26" s="12" t="s">
        <v>212</v>
      </c>
      <c r="J26" s="10">
        <f>F41</f>
        <v>6.4285714285714279E-2</v>
      </c>
      <c r="K26" s="4">
        <f>RANK(J26,'Universal Aggregate Worksheet'!AM7:AM67,0)</f>
        <v>59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  <c r="X26" s="40"/>
      <c r="Y26" s="39"/>
      <c r="Z26" s="40"/>
    </row>
    <row r="27" spans="1:26">
      <c r="A27" s="4" t="s">
        <v>338</v>
      </c>
      <c r="B27" s="4">
        <v>344</v>
      </c>
      <c r="C27" s="4">
        <v>313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0.12215909090909091</v>
      </c>
      <c r="K27" s="4">
        <f>RANK(J27,'Universal Aggregate Worksheet'!AN7:AN67,1)</f>
        <v>48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  <c r="X27" s="40"/>
      <c r="Y27" s="39"/>
      <c r="Z27" s="40"/>
    </row>
    <row r="28" spans="1:26">
      <c r="A28" s="4" t="s">
        <v>339</v>
      </c>
      <c r="B28" s="12">
        <v>158</v>
      </c>
      <c r="C28" s="12">
        <v>188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6.9408740359897178E-2</v>
      </c>
      <c r="K28" s="4">
        <f>RANK(J28,'Universal Aggregate Worksheet'!AI7:AI67,0)</f>
        <v>58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  <c r="X28" s="40"/>
      <c r="Y28" s="39"/>
      <c r="Z28" s="40"/>
    </row>
    <row r="29" spans="1:26">
      <c r="A29" s="12" t="s">
        <v>340</v>
      </c>
      <c r="B29" s="12">
        <v>96</v>
      </c>
      <c r="C29" s="12">
        <v>67</v>
      </c>
      <c r="D29" s="65" t="s">
        <v>21</v>
      </c>
      <c r="E29" s="4" t="s">
        <v>141</v>
      </c>
      <c r="F29" s="10">
        <f>B10/F9</f>
        <v>1.0796915167095116</v>
      </c>
      <c r="G29" s="29"/>
      <c r="H29" s="64"/>
      <c r="I29" s="12" t="s">
        <v>215</v>
      </c>
      <c r="J29" s="80">
        <f>G44</f>
        <v>0.11168831168831168</v>
      </c>
      <c r="K29" s="4">
        <f>RANK(J29,'Universal Aggregate Worksheet'!AJ7:AJ67,1)</f>
        <v>37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  <c r="X29" s="40"/>
      <c r="Y29" s="39"/>
      <c r="Z29" s="40"/>
    </row>
    <row r="30" spans="1:26">
      <c r="A30" s="7"/>
      <c r="B30" s="7"/>
      <c r="C30" s="7"/>
      <c r="D30" s="65" t="s">
        <v>22</v>
      </c>
      <c r="E30" s="12" t="s">
        <v>142</v>
      </c>
      <c r="F30" s="10">
        <f>C10/F10</f>
        <v>0.91428571428571426</v>
      </c>
      <c r="G30" s="7"/>
      <c r="H30" s="64"/>
      <c r="I30" s="12" t="s">
        <v>216</v>
      </c>
      <c r="J30" s="80">
        <f>F45</f>
        <v>0.12173913043478261</v>
      </c>
      <c r="K30" s="4">
        <f>RANK(J30,'Universal Aggregate Worksheet'!AK7:AK67,0)</f>
        <v>35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  <c r="X30" s="40"/>
      <c r="Y30" s="39"/>
      <c r="Z30" s="40"/>
    </row>
    <row r="31" spans="1:26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0.16540580242379732</v>
      </c>
      <c r="G31" s="29"/>
      <c r="H31" s="64"/>
      <c r="I31" s="12" t="s">
        <v>217</v>
      </c>
      <c r="J31" s="80">
        <f>G45</f>
        <v>0.13725490196078433</v>
      </c>
      <c r="K31" s="4">
        <f>RANK(J31,'Universal Aggregate Worksheet'!AL7:AL67,1)</f>
        <v>36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  <c r="X31" s="40"/>
      <c r="Y31" s="39"/>
      <c r="Z31" s="40"/>
    </row>
    <row r="32" spans="1:26">
      <c r="A32" s="12" t="s">
        <v>342</v>
      </c>
      <c r="B32" s="94">
        <v>130</v>
      </c>
      <c r="C32" s="94">
        <v>121</v>
      </c>
      <c r="D32" s="65" t="s">
        <v>24</v>
      </c>
      <c r="E32" s="4" t="s">
        <v>143</v>
      </c>
      <c r="F32" s="10">
        <f>B12/F9</f>
        <v>0.62210796915167099</v>
      </c>
      <c r="G32" s="29"/>
      <c r="H32" s="64"/>
      <c r="I32" s="12" t="s">
        <v>219</v>
      </c>
      <c r="J32" s="10">
        <f>F52</f>
        <v>5.8139534883720929E-2</v>
      </c>
      <c r="K32" s="4">
        <f>RANK(J32,'Universal Aggregate Worksheet'!AO7:AO67,1)</f>
        <v>37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  <c r="X32" s="40"/>
      <c r="Y32" s="39"/>
      <c r="Z32" s="40"/>
    </row>
    <row r="33" spans="1:26">
      <c r="A33" s="12" t="s">
        <v>343</v>
      </c>
      <c r="B33" s="12">
        <v>216</v>
      </c>
      <c r="C33" s="12">
        <v>222</v>
      </c>
      <c r="D33" s="65" t="s">
        <v>25</v>
      </c>
      <c r="E33" s="12" t="s">
        <v>144</v>
      </c>
      <c r="F33" s="10">
        <f>C12/F10</f>
        <v>0.52727272727272723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4.1343669250645997E-2</v>
      </c>
      <c r="K33" s="4">
        <f>RANK(J33,'Universal Aggregate Worksheet'!AP7:AP67,0)</f>
        <v>59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  <c r="X33" s="40"/>
      <c r="Y33" s="39"/>
      <c r="Z33" s="40"/>
    </row>
    <row r="34" spans="1:26">
      <c r="A34" s="12" t="s">
        <v>71</v>
      </c>
      <c r="B34" s="94">
        <v>174</v>
      </c>
      <c r="C34" s="94">
        <v>179</v>
      </c>
      <c r="D34" s="65" t="s">
        <v>26</v>
      </c>
      <c r="E34" s="12" t="s">
        <v>87</v>
      </c>
      <c r="F34" s="13">
        <f>F32-F33</f>
        <v>9.4835241878943766E-2</v>
      </c>
      <c r="G34" s="29"/>
      <c r="H34" s="64"/>
      <c r="I34" s="12" t="s">
        <v>220</v>
      </c>
      <c r="J34" s="80">
        <f>F53</f>
        <v>0.26233766233766231</v>
      </c>
      <c r="K34" s="4">
        <f>RANK(J34,'Universal Aggregate Worksheet'!AQ7:AQ67,0)</f>
        <v>55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  <c r="X34" s="40"/>
      <c r="Y34" s="39"/>
      <c r="Z34" s="40"/>
    </row>
    <row r="35" spans="1:26">
      <c r="A35" s="12" t="s">
        <v>72</v>
      </c>
      <c r="B35" s="94">
        <f>B33-B34</f>
        <v>42</v>
      </c>
      <c r="C35" s="94">
        <f>C33-C34</f>
        <v>43</v>
      </c>
      <c r="D35" s="65" t="s">
        <v>27</v>
      </c>
      <c r="E35" s="12" t="s">
        <v>145</v>
      </c>
      <c r="F35" s="6">
        <f>((0.167*B21)+(B9)+(0.83*B23))/B10</f>
        <v>0.27937619047619044</v>
      </c>
      <c r="G35" s="30"/>
      <c r="H35" s="64"/>
      <c r="I35" s="12" t="s">
        <v>221</v>
      </c>
      <c r="J35" s="80">
        <f>G53</f>
        <v>0.32647814910025708</v>
      </c>
      <c r="K35" s="4">
        <f>RANK(J35,'Universal Aggregate Worksheet'!AR7:AR67,1)</f>
        <v>37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  <c r="X35" s="40"/>
      <c r="Y35" s="39"/>
      <c r="Z35" s="40"/>
    </row>
    <row r="36" spans="1:26">
      <c r="A36" s="91" t="s">
        <v>75</v>
      </c>
      <c r="B36" s="6">
        <f>B34/(B34+B35)</f>
        <v>0.80555555555555558</v>
      </c>
      <c r="C36" s="6">
        <f>C34/(C34+C35)</f>
        <v>0.80630630630630629</v>
      </c>
      <c r="D36" s="65" t="s">
        <v>28</v>
      </c>
      <c r="E36" s="12" t="s">
        <v>146</v>
      </c>
      <c r="F36" s="6">
        <f>((0.167*C21)+(C9)+(0.83*C23))/C10</f>
        <v>0.29641477272727274</v>
      </c>
      <c r="G36" s="7"/>
      <c r="H36" s="64"/>
      <c r="I36" s="12" t="s">
        <v>352</v>
      </c>
      <c r="J36" s="80">
        <f>F54</f>
        <v>0.24935064935064935</v>
      </c>
      <c r="K36" s="4">
        <f>RANK(J36,'Universal Aggregate Worksheet'!N7:N67,1)</f>
        <v>48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  <c r="X36" s="40"/>
      <c r="Y36" s="39"/>
      <c r="Z36" s="40"/>
    </row>
    <row r="37" spans="1:26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0.48486776859504127</v>
      </c>
      <c r="G37" s="30"/>
      <c r="H37" s="64"/>
      <c r="I37" s="12" t="s">
        <v>353</v>
      </c>
      <c r="J37" s="80">
        <f>F55</f>
        <v>0.40616966580976865</v>
      </c>
      <c r="K37" s="4">
        <f>RANK(J37,'Universal Aggregate Worksheet'!M7:M67,1)</f>
        <v>7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  <c r="X37" s="40"/>
      <c r="Y37" s="39"/>
      <c r="Z37" s="40"/>
    </row>
    <row r="38" spans="1:26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0.51398029556650249</v>
      </c>
      <c r="G38" s="30"/>
      <c r="H38" s="64"/>
      <c r="I38" s="12" t="s">
        <v>200</v>
      </c>
      <c r="J38" s="10">
        <f>B71</f>
        <v>30.435712440565098</v>
      </c>
      <c r="K38" s="4">
        <f>RANK(J38,'Universal Aggregate Worksheet'!AS7:AS67,0)</f>
        <v>12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  <c r="X38" s="40"/>
      <c r="Y38" s="39"/>
      <c r="Z38" s="40"/>
    </row>
    <row r="39" spans="1:26">
      <c r="A39" s="12" t="s">
        <v>344</v>
      </c>
      <c r="B39" s="12">
        <v>45</v>
      </c>
      <c r="C39" s="12">
        <v>32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28.606985394338427</v>
      </c>
      <c r="K39" s="4">
        <f>RANK(J39,'Universal Aggregate Worksheet'!AT7:AT67,1)</f>
        <v>20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  <c r="X39" s="40"/>
      <c r="Y39" s="39"/>
      <c r="Z39" s="40"/>
    </row>
    <row r="40" spans="1:26">
      <c r="A40" s="91" t="s">
        <v>345</v>
      </c>
      <c r="B40" s="4">
        <v>37.5</v>
      </c>
      <c r="C40" s="4">
        <v>27.5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1.8287270462266711</v>
      </c>
      <c r="K40" s="4">
        <f>RANK(J40,'Universal Aggregate Worksheet'!AU7:AU67,0)</f>
        <v>14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  <c r="X40" s="40"/>
      <c r="Y40" s="39"/>
      <c r="Z40" s="40"/>
    </row>
    <row r="41" spans="1:26">
      <c r="A41" s="7"/>
      <c r="B41" s="7"/>
      <c r="C41" s="7"/>
      <c r="D41" s="65" t="s">
        <v>188</v>
      </c>
      <c r="E41" s="12" t="s">
        <v>94</v>
      </c>
      <c r="F41" s="13">
        <f>B20/B10</f>
        <v>6.4285714285714279E-2</v>
      </c>
      <c r="G41" s="13">
        <f>C20/C10</f>
        <v>0.12215909090909091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  <c r="X41" s="40"/>
      <c r="Y41" s="39"/>
      <c r="Z41" s="40"/>
    </row>
    <row r="42" spans="1:26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0.12215909090909091</v>
      </c>
      <c r="G42" s="10">
        <f>B20/B10</f>
        <v>6.4285714285714279E-2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  <c r="X42" s="40"/>
      <c r="Y42" s="39"/>
      <c r="Z42" s="40"/>
    </row>
    <row r="43" spans="1:26">
      <c r="A43" s="4" t="s">
        <v>347</v>
      </c>
      <c r="B43" s="4">
        <v>11</v>
      </c>
      <c r="C43" s="4">
        <v>11</v>
      </c>
      <c r="D43" s="65" t="s">
        <v>190</v>
      </c>
      <c r="E43" s="12" t="s">
        <v>208</v>
      </c>
      <c r="F43" s="10">
        <f>F41-F42</f>
        <v>-5.7873376623376632E-2</v>
      </c>
      <c r="G43" s="10">
        <f>G41-G42</f>
        <v>5.7873376623376632E-2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  <c r="X43" s="40"/>
      <c r="Y43" s="39"/>
      <c r="Z43" s="40"/>
    </row>
    <row r="44" spans="1:26">
      <c r="A44" s="4" t="s">
        <v>348</v>
      </c>
      <c r="B44" s="4">
        <v>664.5</v>
      </c>
      <c r="C44" s="4">
        <v>664.5</v>
      </c>
      <c r="D44" s="65" t="s">
        <v>34</v>
      </c>
      <c r="E44" s="12" t="s">
        <v>209</v>
      </c>
      <c r="F44" s="79">
        <f>B20/F9</f>
        <v>6.9408740359897178E-2</v>
      </c>
      <c r="G44" s="79">
        <f>C20/F10</f>
        <v>0.11168831168831168</v>
      </c>
      <c r="H44" s="64"/>
      <c r="M44" s="65" t="s">
        <v>34</v>
      </c>
      <c r="N44" s="11"/>
      <c r="O44" s="38"/>
      <c r="P44" s="38"/>
      <c r="Q44" s="38"/>
      <c r="R44" s="38"/>
      <c r="S44" s="38"/>
      <c r="T44" s="40"/>
      <c r="U44" s="40"/>
      <c r="V44" s="39"/>
      <c r="W44" s="40"/>
      <c r="X44" s="40"/>
      <c r="Y44" s="39"/>
      <c r="Z44" s="40"/>
    </row>
    <row r="45" spans="1:26" ht="15.75" thickBot="1">
      <c r="D45" s="65" t="s">
        <v>35</v>
      </c>
      <c r="E45" s="4" t="s">
        <v>210</v>
      </c>
      <c r="F45" s="79">
        <f>B21/B9</f>
        <v>0.12173913043478261</v>
      </c>
      <c r="G45" s="79">
        <f>C21/C9</f>
        <v>0.13725490196078433</v>
      </c>
      <c r="H45" s="64"/>
      <c r="M45" s="65" t="s">
        <v>35</v>
      </c>
      <c r="N45" s="11"/>
      <c r="O45" s="38"/>
      <c r="P45" s="38"/>
      <c r="Q45" s="38"/>
      <c r="R45" s="38"/>
      <c r="S45" s="38"/>
      <c r="T45" s="40"/>
      <c r="U45" s="40"/>
      <c r="V45" s="39"/>
      <c r="W45" s="40"/>
      <c r="X45" s="40"/>
      <c r="Y45" s="39"/>
      <c r="Z45" s="40"/>
    </row>
    <row r="46" spans="1:26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  <c r="N46" s="11"/>
      <c r="O46" s="38"/>
      <c r="P46" s="38"/>
      <c r="Q46" s="38"/>
      <c r="R46" s="38"/>
      <c r="S46" s="38"/>
      <c r="T46" s="40"/>
      <c r="U46" s="40"/>
      <c r="V46" s="39"/>
      <c r="W46" s="40"/>
      <c r="X46" s="40"/>
      <c r="Y46" s="39"/>
      <c r="Z46" s="40"/>
    </row>
    <row r="47" spans="1:26">
      <c r="D47" s="65" t="s">
        <v>37</v>
      </c>
      <c r="E47" s="24" t="s">
        <v>150</v>
      </c>
      <c r="F47" s="7"/>
      <c r="G47" s="7"/>
      <c r="H47" s="64"/>
      <c r="M47" s="65" t="s">
        <v>37</v>
      </c>
      <c r="N47" s="11"/>
      <c r="O47" s="38"/>
      <c r="P47" s="38"/>
      <c r="Q47" s="38"/>
      <c r="R47" s="38"/>
      <c r="S47" s="38"/>
      <c r="T47" s="40"/>
      <c r="U47" s="40"/>
      <c r="V47" s="39"/>
      <c r="W47" s="40"/>
      <c r="X47" s="40"/>
      <c r="Y47" s="39"/>
      <c r="Z47" s="40"/>
    </row>
    <row r="48" spans="1:26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0.14652956298200515</v>
      </c>
      <c r="G48" s="32"/>
      <c r="H48" s="64"/>
      <c r="M48" s="65" t="s">
        <v>39</v>
      </c>
      <c r="N48" s="11"/>
      <c r="O48" s="38"/>
      <c r="P48" s="38"/>
      <c r="Q48" s="38"/>
      <c r="R48" s="38"/>
      <c r="S48" s="38"/>
      <c r="T48" s="40"/>
      <c r="U48" s="40"/>
      <c r="V48" s="39"/>
      <c r="W48" s="40"/>
      <c r="X48" s="40"/>
      <c r="Y48" s="39"/>
      <c r="Z48" s="40"/>
    </row>
    <row r="49" spans="1:21">
      <c r="A49" s="4" t="s">
        <v>32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39.814814814814817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22.222222222222221</v>
      </c>
      <c r="D49" s="65" t="s">
        <v>38</v>
      </c>
      <c r="E49" s="4" t="s">
        <v>152</v>
      </c>
      <c r="F49" s="10">
        <f>C15/F10</f>
        <v>0.14545454545454545</v>
      </c>
      <c r="G49" s="29"/>
      <c r="H49" s="64"/>
      <c r="M49" s="65" t="s">
        <v>38</v>
      </c>
    </row>
    <row r="50" spans="1:21">
      <c r="A50" s="4" t="s">
        <v>58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21.53846153846154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42.482100238663485</v>
      </c>
      <c r="D50" s="65" t="s">
        <v>41</v>
      </c>
      <c r="E50" s="7"/>
      <c r="F50" s="7"/>
      <c r="G50" s="7"/>
      <c r="H50" s="64"/>
      <c r="M50" s="65" t="s">
        <v>40</v>
      </c>
    </row>
    <row r="51" spans="1:21">
      <c r="A51" s="4" t="s">
        <v>57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21.628498727735369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38.87323943661972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21">
      <c r="A52" s="4" t="s">
        <v>51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27.167630057803464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27.197802197802197</v>
      </c>
      <c r="D52" s="65" t="s">
        <v>43</v>
      </c>
      <c r="E52" s="4" t="s">
        <v>85</v>
      </c>
      <c r="F52" s="10">
        <f>B39/F11</f>
        <v>5.8139534883720929E-2</v>
      </c>
      <c r="G52" s="10">
        <f>C39/F11</f>
        <v>4.1343669250645997E-2</v>
      </c>
      <c r="H52" s="64"/>
      <c r="M52" s="65" t="s">
        <v>42</v>
      </c>
    </row>
    <row r="53" spans="1:21">
      <c r="A53" s="4" t="s">
        <v>10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37.42690058479532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25.986842105263158</v>
      </c>
      <c r="D53" s="65" t="s">
        <v>44</v>
      </c>
      <c r="E53" s="12" t="s">
        <v>211</v>
      </c>
      <c r="F53" s="79">
        <f>(C12-C9)/F10</f>
        <v>0.26233766233766231</v>
      </c>
      <c r="G53" s="79">
        <f>(B12-B9)/F9</f>
        <v>0.32647814910025708</v>
      </c>
      <c r="H53" s="64"/>
      <c r="M53" s="65" t="s">
        <v>43</v>
      </c>
    </row>
    <row r="54" spans="1:21" ht="17.25">
      <c r="A54" s="4" t="s">
        <v>45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26.702997275204361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33.521126760563376</v>
      </c>
      <c r="D54" s="65" t="s">
        <v>45</v>
      </c>
      <c r="E54" s="12" t="s">
        <v>350</v>
      </c>
      <c r="F54" s="79">
        <f>B29/F10</f>
        <v>0.24935064935064935</v>
      </c>
      <c r="G54" s="79">
        <f>C29/F9</f>
        <v>0.17223650385604114</v>
      </c>
      <c r="H54" s="64"/>
      <c r="M54" s="65" t="s">
        <v>44</v>
      </c>
      <c r="U54" s="42"/>
    </row>
    <row r="55" spans="1:21">
      <c r="A55" s="4" t="s">
        <v>0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34.090909090909086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24.795640326975477</v>
      </c>
      <c r="D55" s="65" t="s">
        <v>46</v>
      </c>
      <c r="E55" s="12" t="s">
        <v>351</v>
      </c>
      <c r="F55" s="79">
        <f>B28/F9</f>
        <v>0.40616966580976865</v>
      </c>
      <c r="G55" s="79">
        <f>C28/F10</f>
        <v>0.48831168831168831</v>
      </c>
      <c r="H55" s="64"/>
      <c r="M55" s="65" t="s">
        <v>45</v>
      </c>
    </row>
    <row r="56" spans="1:21">
      <c r="A56" s="4" t="s">
        <v>27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30.727762803234505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20.056497175141246</v>
      </c>
      <c r="D56" s="65" t="s">
        <v>48</v>
      </c>
      <c r="E56" s="7"/>
      <c r="F56" s="7"/>
      <c r="G56" s="7"/>
      <c r="H56" s="64"/>
      <c r="M56" s="65" t="s">
        <v>46</v>
      </c>
    </row>
    <row r="57" spans="1:21">
      <c r="A57" s="4" t="s">
        <v>26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26.530612244897959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27.466666666666669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21">
      <c r="A58" s="4" t="s">
        <v>9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35.083532219570408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26.208651399491096</v>
      </c>
      <c r="D58" s="65" t="s">
        <v>191</v>
      </c>
      <c r="E58" s="12" t="s">
        <v>100</v>
      </c>
      <c r="F58" s="10">
        <f>B71</f>
        <v>30.435712440565098</v>
      </c>
      <c r="G58" s="7"/>
      <c r="H58" s="64"/>
      <c r="M58" s="65" t="s">
        <v>192</v>
      </c>
    </row>
    <row r="59" spans="1:21">
      <c r="A59" s="4" t="s">
        <v>7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34.080717488789233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25.866050808314089</v>
      </c>
      <c r="D59" s="65" t="s">
        <v>49</v>
      </c>
      <c r="E59" s="12" t="s">
        <v>101</v>
      </c>
      <c r="F59" s="10">
        <f>C71</f>
        <v>28.606985394338427</v>
      </c>
      <c r="G59" s="7"/>
      <c r="H59" s="64"/>
      <c r="M59" s="65" t="s">
        <v>191</v>
      </c>
    </row>
    <row r="60" spans="1:21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1.8287270462266711</v>
      </c>
      <c r="G60" s="7"/>
      <c r="H60" s="64"/>
      <c r="M60" s="65" t="s">
        <v>49</v>
      </c>
    </row>
    <row r="61" spans="1:21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21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21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21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30.435712440565098</v>
      </c>
      <c r="C71" s="34">
        <f>AVERAGEIF(C49:C67,"&gt;0")</f>
        <v>28.606985394338427</v>
      </c>
      <c r="H71" s="64"/>
    </row>
  </sheetData>
  <sortState ref="N8:Z48">
    <sortCondition ref="N8:N48"/>
  </sortState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71"/>
  <sheetViews>
    <sheetView topLeftCell="A14" zoomScaleNormal="100" workbookViewId="0">
      <selection activeCell="B45" sqref="B45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96</v>
      </c>
      <c r="B1" s="3" t="s">
        <v>3</v>
      </c>
    </row>
    <row r="2" spans="1:23">
      <c r="A2" t="s">
        <v>97</v>
      </c>
      <c r="B2" s="63">
        <v>2012</v>
      </c>
    </row>
    <row r="3" spans="1:23">
      <c r="A3" t="s">
        <v>98</v>
      </c>
      <c r="B3" s="3" t="s">
        <v>104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17" t="s">
        <v>63</v>
      </c>
      <c r="B5" s="118"/>
      <c r="C5" s="119"/>
      <c r="D5" s="95"/>
      <c r="E5" s="117" t="s">
        <v>139</v>
      </c>
      <c r="F5" s="118"/>
      <c r="G5" s="119"/>
      <c r="I5" s="117" t="s">
        <v>195</v>
      </c>
      <c r="J5" s="118"/>
      <c r="K5" s="118"/>
      <c r="L5" s="11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D6" s="95"/>
      <c r="N6" s="38"/>
      <c r="O6" s="38"/>
      <c r="P6" s="38"/>
      <c r="Q6" s="38"/>
      <c r="R6" s="38"/>
      <c r="S6" s="38"/>
      <c r="T6" s="38"/>
      <c r="U6" s="38"/>
      <c r="V6" s="38"/>
      <c r="W6" s="38"/>
    </row>
    <row r="7" spans="1:23">
      <c r="A7" s="7"/>
      <c r="B7" s="75" t="str">
        <f>B1</f>
        <v>Bellarmine</v>
      </c>
      <c r="C7" s="75" t="s">
        <v>62</v>
      </c>
      <c r="D7" s="66" t="s">
        <v>193</v>
      </c>
      <c r="E7" s="7"/>
      <c r="F7" s="75" t="str">
        <f>B1</f>
        <v>Bellarmine</v>
      </c>
      <c r="G7" s="75" t="s">
        <v>62</v>
      </c>
      <c r="H7" s="64" t="s">
        <v>193</v>
      </c>
      <c r="I7" s="5" t="s">
        <v>204</v>
      </c>
      <c r="J7" s="5" t="s">
        <v>205</v>
      </c>
      <c r="K7" s="5" t="s">
        <v>206</v>
      </c>
      <c r="L7" s="5" t="s">
        <v>230</v>
      </c>
      <c r="M7" s="66" t="s">
        <v>193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D8" s="65" t="s">
        <v>0</v>
      </c>
      <c r="E8" s="24" t="s">
        <v>76</v>
      </c>
      <c r="F8" s="7"/>
      <c r="G8" s="7"/>
      <c r="H8" s="64"/>
      <c r="I8" s="4" t="s">
        <v>196</v>
      </c>
      <c r="J8" s="9">
        <f>F14</f>
        <v>69.222222222222229</v>
      </c>
      <c r="K8" s="4">
        <f>RANK(J8,'Universal Aggregate Worksheet'!I7:I67,0)</f>
        <v>18</v>
      </c>
      <c r="L8" s="10">
        <f>AVERAGE('Universal Aggregate Worksheet'!$I$7:$I$67)</f>
        <v>66.607718703105306</v>
      </c>
      <c r="M8" s="65" t="s">
        <v>0</v>
      </c>
      <c r="N8" s="11"/>
      <c r="O8" s="38"/>
      <c r="P8" s="38"/>
      <c r="Q8" s="38"/>
      <c r="R8" s="38"/>
      <c r="S8" s="38"/>
      <c r="T8" s="40"/>
      <c r="U8" s="40"/>
      <c r="V8" s="39"/>
      <c r="W8" s="40"/>
    </row>
    <row r="9" spans="1:23">
      <c r="A9" s="4" t="s">
        <v>65</v>
      </c>
      <c r="B9" s="4">
        <v>78</v>
      </c>
      <c r="C9" s="4">
        <v>90</v>
      </c>
      <c r="D9" s="65" t="s">
        <v>1</v>
      </c>
      <c r="E9" s="4" t="s">
        <v>77</v>
      </c>
      <c r="F9" s="77">
        <f>B32+B33+C35</f>
        <v>307</v>
      </c>
      <c r="G9" s="27"/>
      <c r="H9" s="64"/>
      <c r="I9" s="12" t="s">
        <v>154</v>
      </c>
      <c r="J9" s="9">
        <f>F12</f>
        <v>34.111111111111114</v>
      </c>
      <c r="K9" s="4">
        <f>RANK(J9,'Universal Aggregate Worksheet'!F7:F67,0)</f>
        <v>22</v>
      </c>
      <c r="L9" s="10">
        <f>AVERAGE('Universal Aggregate Worksheet'!F7:F67)</f>
        <v>33.280122378418902</v>
      </c>
      <c r="M9" s="65" t="s">
        <v>1</v>
      </c>
      <c r="N9" s="11"/>
      <c r="O9" s="38"/>
      <c r="P9" s="38"/>
      <c r="Q9" s="38"/>
      <c r="R9" s="38"/>
      <c r="S9" s="38"/>
      <c r="T9" s="40"/>
      <c r="U9" s="40"/>
      <c r="V9" s="39"/>
      <c r="W9" s="40"/>
    </row>
    <row r="10" spans="1:23">
      <c r="A10" s="4" t="s">
        <v>66</v>
      </c>
      <c r="B10" s="4">
        <v>278</v>
      </c>
      <c r="C10" s="4">
        <v>318</v>
      </c>
      <c r="D10" s="65" t="s">
        <v>2</v>
      </c>
      <c r="E10" s="4" t="s">
        <v>78</v>
      </c>
      <c r="F10" s="77">
        <f>C32+C33+B35</f>
        <v>316</v>
      </c>
      <c r="G10" s="27"/>
      <c r="H10" s="64"/>
      <c r="I10" s="12" t="s">
        <v>155</v>
      </c>
      <c r="J10" s="9">
        <f>F13</f>
        <v>35.111111111111114</v>
      </c>
      <c r="K10" s="4">
        <f>RANK(J10,'Universal Aggregate Worksheet'!G7:G67,1)</f>
        <v>43</v>
      </c>
      <c r="L10" s="10">
        <f>AVERAGE('Universal Aggregate Worksheet'!G7:G67)</f>
        <v>33.327596324686411</v>
      </c>
      <c r="M10" s="65" t="s">
        <v>2</v>
      </c>
      <c r="N10" s="11"/>
      <c r="O10" s="38"/>
      <c r="P10" s="38"/>
      <c r="Q10" s="38"/>
      <c r="R10" s="38"/>
      <c r="S10" s="38"/>
      <c r="T10" s="40"/>
      <c r="U10" s="40"/>
      <c r="V10" s="39"/>
      <c r="W10" s="40"/>
    </row>
    <row r="11" spans="1:23">
      <c r="A11" s="4" t="s">
        <v>67</v>
      </c>
      <c r="B11" s="6">
        <f>B9/B10</f>
        <v>0.2805755395683453</v>
      </c>
      <c r="C11" s="6">
        <f>C9/C10</f>
        <v>0.28301886792452829</v>
      </c>
      <c r="D11" s="65" t="s">
        <v>3</v>
      </c>
      <c r="E11" s="4" t="s">
        <v>79</v>
      </c>
      <c r="F11" s="77">
        <f>SUM(F9:F10)</f>
        <v>623</v>
      </c>
      <c r="G11" s="27"/>
      <c r="H11" s="64"/>
      <c r="I11" s="12" t="s">
        <v>203</v>
      </c>
      <c r="J11" s="9">
        <f>J9-J10</f>
        <v>-1</v>
      </c>
      <c r="K11" s="4">
        <f>RANK(J11,'Universal Aggregate Worksheet'!H7:H67,0)</f>
        <v>38</v>
      </c>
      <c r="L11" s="10">
        <f>AVERAGE('Universal Aggregate Worksheet'!H7:H67)</f>
        <v>-4.7473946267516755E-2</v>
      </c>
      <c r="M11" s="65" t="s">
        <v>3</v>
      </c>
      <c r="N11" s="11"/>
      <c r="O11" s="38"/>
      <c r="P11" s="38"/>
      <c r="Q11" s="38"/>
      <c r="R11" s="38"/>
      <c r="S11" s="38"/>
      <c r="T11" s="40"/>
      <c r="U11" s="40"/>
      <c r="V11" s="39"/>
      <c r="W11" s="40"/>
    </row>
    <row r="12" spans="1:23">
      <c r="A12" s="4" t="s">
        <v>68</v>
      </c>
      <c r="B12" s="4">
        <v>170</v>
      </c>
      <c r="C12" s="4">
        <v>182</v>
      </c>
      <c r="D12" s="65" t="s">
        <v>4</v>
      </c>
      <c r="E12" s="4" t="s">
        <v>80</v>
      </c>
      <c r="F12" s="78">
        <f>F9/(B44/60)</f>
        <v>34.111111111111114</v>
      </c>
      <c r="G12" s="28"/>
      <c r="H12" s="64"/>
      <c r="I12" s="4" t="s">
        <v>128</v>
      </c>
      <c r="J12" s="10">
        <f>F24</f>
        <v>25.513106686821821</v>
      </c>
      <c r="K12" s="4">
        <f>RANK(J12,'Universal Aggregate Worksheet'!AB7:AB67,0)</f>
        <v>50</v>
      </c>
      <c r="L12" s="10">
        <f>AVERAGE('Universal Aggregate Worksheet'!AB7:AB67)</f>
        <v>29.512551959820509</v>
      </c>
      <c r="M12" s="65" t="s">
        <v>4</v>
      </c>
      <c r="N12" s="11"/>
      <c r="O12" s="38"/>
      <c r="P12" s="38"/>
      <c r="Q12" s="38"/>
      <c r="R12" s="38"/>
      <c r="S12" s="38"/>
      <c r="T12" s="40"/>
      <c r="U12" s="40"/>
      <c r="V12" s="39"/>
      <c r="W12" s="40"/>
    </row>
    <row r="13" spans="1:23">
      <c r="A13" s="4" t="s">
        <v>69</v>
      </c>
      <c r="B13" s="6">
        <f>B12/B10</f>
        <v>0.61151079136690645</v>
      </c>
      <c r="C13" s="6">
        <f>C12/C10</f>
        <v>0.57232704402515722</v>
      </c>
      <c r="D13" s="65" t="s">
        <v>5</v>
      </c>
      <c r="E13" s="4" t="s">
        <v>81</v>
      </c>
      <c r="F13" s="78">
        <f>F10/(B44/60)</f>
        <v>35.111111111111114</v>
      </c>
      <c r="G13" s="28"/>
      <c r="H13" s="64"/>
      <c r="I13" s="4" t="s">
        <v>131</v>
      </c>
      <c r="J13" s="10">
        <f>F25</f>
        <v>28.639841248813489</v>
      </c>
      <c r="K13" s="4">
        <f>RANK(J13,'Universal Aggregate Worksheet'!AD7:AD67,1)</f>
        <v>29</v>
      </c>
      <c r="L13" s="10">
        <f>AVERAGE('Universal Aggregate Worksheet'!AD7:AD67)</f>
        <v>29.277389817185405</v>
      </c>
      <c r="M13" s="65" t="s">
        <v>5</v>
      </c>
      <c r="N13" s="11"/>
      <c r="O13" s="38"/>
      <c r="P13" s="38"/>
      <c r="Q13" s="38"/>
      <c r="R13" s="38"/>
      <c r="S13" s="38"/>
      <c r="T13" s="40"/>
      <c r="U13" s="40"/>
      <c r="V13" s="39"/>
      <c r="W13" s="40"/>
    </row>
    <row r="14" spans="1:23">
      <c r="A14" s="4" t="s">
        <v>73</v>
      </c>
      <c r="B14" s="6">
        <f>B9/B12</f>
        <v>0.45882352941176469</v>
      </c>
      <c r="C14" s="6">
        <f>C9/C12</f>
        <v>0.49450549450549453</v>
      </c>
      <c r="D14" s="65" t="s">
        <v>6</v>
      </c>
      <c r="E14" s="4" t="s">
        <v>82</v>
      </c>
      <c r="F14" s="78">
        <f>F11/(B44/60)</f>
        <v>69.222222222222229</v>
      </c>
      <c r="G14" s="28"/>
      <c r="H14" s="64"/>
      <c r="I14" s="4" t="s">
        <v>133</v>
      </c>
      <c r="J14" s="10">
        <f>F26</f>
        <v>-3.1267345619916682</v>
      </c>
      <c r="K14" s="4">
        <f>RANK(J14,'Universal Aggregate Worksheet'!AF7:AF67,0)</f>
        <v>42</v>
      </c>
      <c r="L14" s="10">
        <f>AVERAGE('Universal Aggregate Worksheet'!AF7:AF67)</f>
        <v>0.23516214263511026</v>
      </c>
      <c r="M14" s="65" t="s">
        <v>6</v>
      </c>
      <c r="N14" s="11"/>
      <c r="O14" s="38"/>
      <c r="P14" s="38"/>
      <c r="Q14" s="38"/>
      <c r="R14" s="38"/>
      <c r="S14" s="38"/>
      <c r="T14" s="40"/>
      <c r="U14" s="40"/>
      <c r="V14" s="39"/>
      <c r="W14" s="40"/>
    </row>
    <row r="15" spans="1:23">
      <c r="A15" s="4" t="s">
        <v>70</v>
      </c>
      <c r="B15" s="4">
        <v>39</v>
      </c>
      <c r="C15" s="4">
        <v>57</v>
      </c>
      <c r="D15" s="65" t="s">
        <v>7</v>
      </c>
      <c r="E15" s="7"/>
      <c r="F15" s="7"/>
      <c r="G15" s="7"/>
      <c r="H15" s="64"/>
      <c r="I15" s="4" t="s">
        <v>160</v>
      </c>
      <c r="J15" s="10">
        <f>F29</f>
        <v>0.90553745928338758</v>
      </c>
      <c r="K15" s="4">
        <f>RANK(J15,'Universal Aggregate Worksheet'!O7:O67,0)</f>
        <v>53</v>
      </c>
      <c r="L15" s="10">
        <f>AVERAGE('Universal Aggregate Worksheet'!O7:O67)</f>
        <v>1.0176103567734038</v>
      </c>
      <c r="M15" s="65" t="s">
        <v>7</v>
      </c>
      <c r="N15" s="11"/>
      <c r="O15" s="38"/>
      <c r="P15" s="38"/>
      <c r="Q15" s="38"/>
      <c r="R15" s="38"/>
      <c r="S15" s="38"/>
      <c r="T15" s="40"/>
      <c r="U15" s="40"/>
      <c r="V15" s="39"/>
      <c r="W15" s="40"/>
    </row>
    <row r="16" spans="1:23">
      <c r="A16" s="4" t="s">
        <v>74</v>
      </c>
      <c r="B16" s="6">
        <f>B15/B9</f>
        <v>0.5</v>
      </c>
      <c r="C16" s="6">
        <f>C15/C9</f>
        <v>0.6333333333333333</v>
      </c>
      <c r="D16" s="65" t="s">
        <v>8</v>
      </c>
      <c r="E16" s="24" t="s">
        <v>83</v>
      </c>
      <c r="F16" s="7"/>
      <c r="G16" s="7"/>
      <c r="H16" s="64"/>
      <c r="I16" s="4" t="s">
        <v>164</v>
      </c>
      <c r="J16" s="10">
        <f>F30</f>
        <v>1.0063291139240507</v>
      </c>
      <c r="K16" s="4">
        <f>RANK(J16,'Universal Aggregate Worksheet'!T7:T67,1)</f>
        <v>31</v>
      </c>
      <c r="L16" s="10">
        <f>AVERAGE('Universal Aggregate Worksheet'!T7:T67)</f>
        <v>1.0205260240861158</v>
      </c>
      <c r="M16" s="65" t="s">
        <v>8</v>
      </c>
      <c r="N16" s="11"/>
      <c r="O16" s="38"/>
      <c r="P16" s="38"/>
      <c r="Q16" s="38"/>
      <c r="R16" s="38"/>
      <c r="S16" s="38"/>
      <c r="T16" s="40"/>
      <c r="U16" s="40"/>
      <c r="V16" s="39"/>
      <c r="W16" s="40"/>
    </row>
    <row r="17" spans="1:23">
      <c r="A17" s="4" t="s">
        <v>337</v>
      </c>
      <c r="B17" s="8">
        <f>B9-B15</f>
        <v>39</v>
      </c>
      <c r="C17" s="8">
        <f>C9-C15</f>
        <v>33</v>
      </c>
      <c r="D17" s="65" t="s">
        <v>9</v>
      </c>
      <c r="E17" s="24"/>
      <c r="F17" s="7"/>
      <c r="G17" s="7"/>
      <c r="H17" s="64"/>
      <c r="I17" s="4" t="s">
        <v>162</v>
      </c>
      <c r="J17" s="6">
        <f>F35</f>
        <v>0.29315467625899283</v>
      </c>
      <c r="K17" s="4">
        <f>RANK(J17,'Universal Aggregate Worksheet'!R7:R67,0)</f>
        <v>33</v>
      </c>
      <c r="L17" s="6">
        <f>AVERAGE('Universal Aggregate Worksheet'!R7:R67)</f>
        <v>0.29654594030064352</v>
      </c>
      <c r="M17" s="65" t="s">
        <v>189</v>
      </c>
      <c r="N17" s="11"/>
      <c r="O17" s="38"/>
      <c r="P17" s="38"/>
      <c r="Q17" s="38"/>
      <c r="R17" s="38"/>
      <c r="S17" s="38"/>
      <c r="T17" s="40"/>
      <c r="U17" s="40"/>
      <c r="V17" s="39"/>
      <c r="W17" s="40"/>
    </row>
    <row r="18" spans="1:23">
      <c r="A18" s="7"/>
      <c r="B18" s="7"/>
      <c r="C18" s="7"/>
      <c r="D18" s="65" t="s">
        <v>10</v>
      </c>
      <c r="E18" s="4" t="s">
        <v>113</v>
      </c>
      <c r="F18" s="10">
        <f>(B9/F9)*100</f>
        <v>25.407166123778502</v>
      </c>
      <c r="G18" s="29"/>
      <c r="H18" s="64"/>
      <c r="I18" s="4" t="s">
        <v>166</v>
      </c>
      <c r="J18" s="6">
        <f>F36</f>
        <v>0.28669496855345911</v>
      </c>
      <c r="K18" s="4">
        <f>RANK(J18,'Universal Aggregate Worksheet'!W7:W67,1)</f>
        <v>25</v>
      </c>
      <c r="L18" s="6">
        <f>AVERAGE('Universal Aggregate Worksheet'!W7:W67)</f>
        <v>0.29500917103700719</v>
      </c>
      <c r="M18" s="65" t="s">
        <v>9</v>
      </c>
      <c r="N18" s="11"/>
      <c r="O18" s="38"/>
      <c r="P18" s="38"/>
      <c r="Q18" s="38"/>
      <c r="R18" s="38"/>
      <c r="S18" s="38"/>
      <c r="T18" s="40"/>
      <c r="U18" s="40"/>
      <c r="V18" s="39"/>
      <c r="W18" s="40"/>
    </row>
    <row r="19" spans="1:23">
      <c r="A19" s="24" t="s">
        <v>89</v>
      </c>
      <c r="B19" s="7"/>
      <c r="C19" s="7"/>
      <c r="D19" s="65" t="s">
        <v>11</v>
      </c>
      <c r="E19" s="4" t="s">
        <v>114</v>
      </c>
      <c r="F19" s="10">
        <f>(C9/F10)*100</f>
        <v>28.481012658227851</v>
      </c>
      <c r="G19" s="29"/>
      <c r="H19" s="64"/>
      <c r="I19" s="4" t="s">
        <v>176</v>
      </c>
      <c r="J19" s="10">
        <f>F48</f>
        <v>0.12703583061889251</v>
      </c>
      <c r="K19" s="4">
        <f>RANK(J19,'Universal Aggregate Worksheet'!Y7:Y67,0)</f>
        <v>52</v>
      </c>
      <c r="L19" s="10">
        <f>AVERAGE('Universal Aggregate Worksheet'!Y7:Y67)</f>
        <v>0.17157408246798631</v>
      </c>
      <c r="M19" s="65" t="s">
        <v>10</v>
      </c>
      <c r="N19" s="11"/>
      <c r="O19" s="38"/>
      <c r="P19" s="38"/>
      <c r="Q19" s="38"/>
      <c r="R19" s="38"/>
      <c r="S19" s="38"/>
      <c r="T19" s="40"/>
      <c r="U19" s="40"/>
      <c r="V19" s="39"/>
      <c r="W19" s="40"/>
    </row>
    <row r="20" spans="1:23">
      <c r="A20" s="4" t="s">
        <v>90</v>
      </c>
      <c r="B20" s="4">
        <v>30</v>
      </c>
      <c r="C20" s="4">
        <v>31</v>
      </c>
      <c r="D20" s="65" t="s">
        <v>12</v>
      </c>
      <c r="E20" s="4" t="s">
        <v>115</v>
      </c>
      <c r="F20" s="10">
        <f>F18-F19</f>
        <v>-3.0738465344493484</v>
      </c>
      <c r="G20" s="29"/>
      <c r="H20" s="64"/>
      <c r="I20" s="4" t="s">
        <v>177</v>
      </c>
      <c r="J20" s="10">
        <f>F49</f>
        <v>0.18037974683544303</v>
      </c>
      <c r="K20" s="4">
        <f>RANK(J20,'Universal Aggregate Worksheet'!Z7:Z67,1)</f>
        <v>40</v>
      </c>
      <c r="L20" s="10">
        <f>AVERAGE('Universal Aggregate Worksheet'!Z7:Z67)</f>
        <v>0.17036975885751843</v>
      </c>
      <c r="M20" s="65" t="s">
        <v>11</v>
      </c>
      <c r="N20" s="11"/>
      <c r="O20" s="38"/>
      <c r="P20" s="38"/>
      <c r="Q20" s="38"/>
      <c r="R20" s="38"/>
      <c r="S20" s="38"/>
      <c r="T20" s="40"/>
      <c r="U20" s="40"/>
      <c r="V20" s="39"/>
      <c r="W20" s="40"/>
    </row>
    <row r="21" spans="1:23">
      <c r="A21" s="4" t="s">
        <v>91</v>
      </c>
      <c r="B21" s="4">
        <v>11</v>
      </c>
      <c r="C21" s="4">
        <v>7</v>
      </c>
      <c r="D21" s="65" t="s">
        <v>13</v>
      </c>
      <c r="E21" s="12" t="s">
        <v>111</v>
      </c>
      <c r="F21" s="10">
        <f>'Efficiency Adjustment'!D17</f>
        <v>26.145710116738449</v>
      </c>
      <c r="G21" s="7"/>
      <c r="H21" s="64"/>
      <c r="I21" s="4" t="s">
        <v>173</v>
      </c>
      <c r="J21" s="13">
        <f>B32/(B32+C32)</f>
        <v>0.50251256281407031</v>
      </c>
      <c r="K21" s="4">
        <f>RANK(J21,'Universal Aggregate Worksheet'!J7:J67,0)</f>
        <v>30</v>
      </c>
      <c r="L21" s="10">
        <f>AVERAGE('Universal Aggregate Worksheet'!J7:J67)</f>
        <v>0.49818169452821182</v>
      </c>
      <c r="M21" s="65" t="s">
        <v>12</v>
      </c>
      <c r="N21" s="11"/>
      <c r="O21" s="38"/>
      <c r="P21" s="38"/>
      <c r="Q21" s="38"/>
      <c r="R21" s="38"/>
      <c r="S21" s="38"/>
      <c r="T21" s="40"/>
      <c r="U21" s="40"/>
      <c r="V21" s="39"/>
      <c r="W21" s="40"/>
    </row>
    <row r="22" spans="1:23">
      <c r="A22" s="12" t="s">
        <v>138</v>
      </c>
      <c r="B22" s="23">
        <f>B21/B20</f>
        <v>0.36666666666666664</v>
      </c>
      <c r="C22" s="23">
        <f>C21/C20</f>
        <v>0.22580645161290322</v>
      </c>
      <c r="D22" s="65" t="s">
        <v>14</v>
      </c>
      <c r="E22" s="12" t="s">
        <v>112</v>
      </c>
      <c r="F22" s="10">
        <f>'Efficiency Adjustment'!E17</f>
        <v>27.319498590846855</v>
      </c>
      <c r="G22" s="7"/>
      <c r="H22" s="64"/>
      <c r="I22" s="4" t="s">
        <v>174</v>
      </c>
      <c r="J22" s="13">
        <f>B36</f>
        <v>0.8033707865168539</v>
      </c>
      <c r="K22" s="4">
        <f>RANK(J22,'Universal Aggregate Worksheet'!K7:K67,0)</f>
        <v>48</v>
      </c>
      <c r="L22" s="10">
        <f>AVERAGE('Universal Aggregate Worksheet'!K7:K67)</f>
        <v>0.83149518620170282</v>
      </c>
      <c r="M22" s="65" t="s">
        <v>13</v>
      </c>
      <c r="N22" s="11"/>
      <c r="O22" s="38"/>
      <c r="P22" s="38"/>
      <c r="Q22" s="38"/>
      <c r="R22" s="38"/>
      <c r="S22" s="38"/>
      <c r="T22" s="40"/>
      <c r="U22" s="40"/>
      <c r="V22" s="39"/>
      <c r="W22" s="40"/>
    </row>
    <row r="23" spans="1:23">
      <c r="A23" s="12" t="s">
        <v>92</v>
      </c>
      <c r="B23" s="12">
        <v>2</v>
      </c>
      <c r="C23" s="12">
        <v>0</v>
      </c>
      <c r="D23" s="65" t="s">
        <v>15</v>
      </c>
      <c r="E23" s="12" t="s">
        <v>116</v>
      </c>
      <c r="F23" s="10">
        <f>F21-F22</f>
        <v>-1.1737884741084059</v>
      </c>
      <c r="G23" s="7"/>
      <c r="H23" s="64"/>
      <c r="I23" s="4" t="s">
        <v>175</v>
      </c>
      <c r="J23" s="13">
        <f>C36</f>
        <v>0.84065934065934067</v>
      </c>
      <c r="K23" s="4">
        <f>RANK(J23,'Universal Aggregate Worksheet'!L7:L67,1)</f>
        <v>34</v>
      </c>
      <c r="L23" s="10">
        <f>AVERAGE('Universal Aggregate Worksheet'!L7:L67)</f>
        <v>0.83152466545660453</v>
      </c>
      <c r="M23" s="65" t="s">
        <v>14</v>
      </c>
      <c r="N23" s="11"/>
      <c r="O23" s="38"/>
      <c r="P23" s="38"/>
      <c r="Q23" s="38"/>
      <c r="R23" s="38"/>
      <c r="S23" s="38"/>
      <c r="T23" s="40"/>
      <c r="U23" s="40"/>
      <c r="V23" s="39"/>
      <c r="W23" s="40"/>
    </row>
    <row r="24" spans="1:23">
      <c r="A24" s="12" t="s">
        <v>93</v>
      </c>
      <c r="B24" s="23">
        <f>B23/C20</f>
        <v>6.4516129032258063E-2</v>
      </c>
      <c r="C24" s="23">
        <f>C23/B20</f>
        <v>0</v>
      </c>
      <c r="D24" s="65" t="s">
        <v>16</v>
      </c>
      <c r="E24" s="12" t="s">
        <v>117</v>
      </c>
      <c r="F24" s="10">
        <f>(F18*'Efficiency Adjustment'!B66)/C71</f>
        <v>25.513106686821821</v>
      </c>
      <c r="G24" s="7"/>
      <c r="H24" s="64"/>
      <c r="I24" s="4" t="s">
        <v>198</v>
      </c>
      <c r="J24" s="6">
        <f>B22</f>
        <v>0.36666666666666664</v>
      </c>
      <c r="K24" s="4">
        <f>RANK(J24,'Universal Aggregate Worksheet'!AG7:AG67,0)</f>
        <v>28</v>
      </c>
      <c r="L24" s="6">
        <f>AVERAGE('Universal Aggregate Worksheet'!AG7:AG67)</f>
        <v>0.35628848770078209</v>
      </c>
      <c r="M24" s="65" t="s">
        <v>15</v>
      </c>
      <c r="N24" s="11"/>
      <c r="O24" s="38"/>
      <c r="P24" s="38"/>
      <c r="Q24" s="38"/>
      <c r="R24" s="38"/>
      <c r="S24" s="38"/>
      <c r="T24" s="40"/>
      <c r="U24" s="40"/>
      <c r="V24" s="39"/>
      <c r="W24" s="40"/>
    </row>
    <row r="25" spans="1:23">
      <c r="A25" s="90"/>
      <c r="B25" s="7"/>
      <c r="C25" s="7"/>
      <c r="D25" s="65" t="s">
        <v>17</v>
      </c>
      <c r="E25" s="12" t="s">
        <v>118</v>
      </c>
      <c r="F25" s="10">
        <f>(F19*'Efficiency Adjustment'!C66)/B71</f>
        <v>28.639841248813489</v>
      </c>
      <c r="G25" s="7"/>
      <c r="H25" s="64"/>
      <c r="I25" s="12" t="s">
        <v>199</v>
      </c>
      <c r="J25" s="6">
        <f>C22</f>
        <v>0.22580645161290322</v>
      </c>
      <c r="K25" s="4">
        <f>RANK(J25,'Universal Aggregate Worksheet'!AH7:AH67,1)</f>
        <v>6</v>
      </c>
      <c r="L25" s="6">
        <f>AVERAGE('Universal Aggregate Worksheet'!AH7:AH67)</f>
        <v>0.3493137424303725</v>
      </c>
      <c r="M25" s="65" t="s">
        <v>16</v>
      </c>
      <c r="N25" s="11"/>
      <c r="O25" s="38"/>
      <c r="P25" s="38"/>
      <c r="Q25" s="38"/>
      <c r="R25" s="38"/>
      <c r="S25" s="38"/>
      <c r="T25" s="40"/>
      <c r="U25" s="40"/>
      <c r="V25" s="39"/>
      <c r="W25" s="40"/>
    </row>
    <row r="26" spans="1:23">
      <c r="A26" s="25" t="s">
        <v>84</v>
      </c>
      <c r="B26" s="30"/>
      <c r="C26" s="30"/>
      <c r="D26" s="65" t="s">
        <v>18</v>
      </c>
      <c r="E26" s="12" t="s">
        <v>119</v>
      </c>
      <c r="F26" s="10">
        <f>F24-F25</f>
        <v>-3.1267345619916682</v>
      </c>
      <c r="G26" s="7"/>
      <c r="H26" s="64"/>
      <c r="I26" s="12" t="s">
        <v>212</v>
      </c>
      <c r="J26" s="10">
        <f>F41</f>
        <v>0.1079136690647482</v>
      </c>
      <c r="K26" s="4">
        <f>RANK(J26,'Universal Aggregate Worksheet'!AM7:AM67,0)</f>
        <v>27</v>
      </c>
      <c r="L26" s="10">
        <f>AVERAGE('Universal Aggregate Worksheet'!AM7:AM67)</f>
        <v>0.1054281375798341</v>
      </c>
      <c r="M26" s="65" t="s">
        <v>17</v>
      </c>
      <c r="N26" s="11"/>
      <c r="O26" s="38"/>
      <c r="P26" s="38"/>
      <c r="Q26" s="38"/>
      <c r="R26" s="38"/>
      <c r="S26" s="38"/>
      <c r="T26" s="40"/>
      <c r="U26" s="40"/>
      <c r="V26" s="39"/>
      <c r="W26" s="40"/>
    </row>
    <row r="27" spans="1:23">
      <c r="A27" s="4" t="s">
        <v>338</v>
      </c>
      <c r="B27" s="4">
        <v>275</v>
      </c>
      <c r="C27" s="4">
        <v>266</v>
      </c>
      <c r="D27" s="65" t="s">
        <v>19</v>
      </c>
      <c r="E27" s="7"/>
      <c r="F27" s="7"/>
      <c r="G27" s="7"/>
      <c r="H27" s="64"/>
      <c r="I27" s="12" t="s">
        <v>213</v>
      </c>
      <c r="J27" s="10">
        <f>F42</f>
        <v>9.7484276729559755E-2</v>
      </c>
      <c r="K27" s="4">
        <f>RANK(J27,'Universal Aggregate Worksheet'!AN7:AN67,1)</f>
        <v>22</v>
      </c>
      <c r="L27" s="10">
        <f>AVERAGE('Universal Aggregate Worksheet'!AN7:AN67)</f>
        <v>0.10330696701317862</v>
      </c>
      <c r="M27" s="65" t="s">
        <v>18</v>
      </c>
      <c r="N27" s="11"/>
      <c r="O27" s="38"/>
      <c r="P27" s="38"/>
      <c r="Q27" s="38"/>
      <c r="R27" s="38"/>
      <c r="S27" s="38"/>
      <c r="T27" s="40"/>
      <c r="U27" s="40"/>
      <c r="V27" s="39"/>
      <c r="W27" s="40"/>
    </row>
    <row r="28" spans="1:23">
      <c r="A28" s="4" t="s">
        <v>339</v>
      </c>
      <c r="B28" s="12">
        <v>138</v>
      </c>
      <c r="C28" s="12">
        <v>128</v>
      </c>
      <c r="D28" s="65" t="s">
        <v>20</v>
      </c>
      <c r="E28" s="24" t="s">
        <v>140</v>
      </c>
      <c r="F28" s="7"/>
      <c r="G28" s="7"/>
      <c r="H28" s="64"/>
      <c r="I28" s="12" t="s">
        <v>214</v>
      </c>
      <c r="J28" s="80">
        <f>F44</f>
        <v>9.7719869706840393E-2</v>
      </c>
      <c r="K28" s="4">
        <f>RANK(J28,'Universal Aggregate Worksheet'!AI7:AI67,0)</f>
        <v>43</v>
      </c>
      <c r="L28" s="10">
        <f>AVERAGE('Universal Aggregate Worksheet'!AI7:AI67)</f>
        <v>0.10591125655082807</v>
      </c>
      <c r="M28" s="65" t="s">
        <v>19</v>
      </c>
      <c r="N28" s="11"/>
      <c r="O28" s="38"/>
      <c r="P28" s="38"/>
      <c r="Q28" s="38"/>
      <c r="R28" s="38"/>
      <c r="S28" s="38"/>
      <c r="T28" s="40"/>
      <c r="U28" s="40"/>
      <c r="V28" s="39"/>
      <c r="W28" s="40"/>
    </row>
    <row r="29" spans="1:23">
      <c r="A29" s="12" t="s">
        <v>340</v>
      </c>
      <c r="B29" s="12">
        <v>62</v>
      </c>
      <c r="C29" s="12">
        <v>71</v>
      </c>
      <c r="D29" s="65" t="s">
        <v>21</v>
      </c>
      <c r="E29" s="4" t="s">
        <v>141</v>
      </c>
      <c r="F29" s="10">
        <f>B10/F9</f>
        <v>0.90553745928338758</v>
      </c>
      <c r="G29" s="29"/>
      <c r="H29" s="64"/>
      <c r="I29" s="12" t="s">
        <v>215</v>
      </c>
      <c r="J29" s="80">
        <f>G44</f>
        <v>9.8101265822784806E-2</v>
      </c>
      <c r="K29" s="4">
        <f>RANK(J29,'Universal Aggregate Worksheet'!AJ7:AJ67,1)</f>
        <v>24</v>
      </c>
      <c r="L29" s="10">
        <f>AVERAGE('Universal Aggregate Worksheet'!AJ7:AJ67)</f>
        <v>0.10497009740859424</v>
      </c>
      <c r="M29" s="65" t="s">
        <v>20</v>
      </c>
      <c r="N29" s="11"/>
      <c r="O29" s="38"/>
      <c r="P29" s="38"/>
      <c r="Q29" s="38"/>
      <c r="R29" s="38"/>
      <c r="S29" s="38"/>
      <c r="T29" s="40"/>
      <c r="U29" s="40"/>
      <c r="V29" s="39"/>
      <c r="W29" s="40"/>
    </row>
    <row r="30" spans="1:23">
      <c r="A30" s="7"/>
      <c r="B30" s="7"/>
      <c r="C30" s="7"/>
      <c r="D30" s="65" t="s">
        <v>22</v>
      </c>
      <c r="E30" s="12" t="s">
        <v>142</v>
      </c>
      <c r="F30" s="10">
        <f>C10/F10</f>
        <v>1.0063291139240507</v>
      </c>
      <c r="G30" s="7"/>
      <c r="H30" s="64"/>
      <c r="I30" s="12" t="s">
        <v>216</v>
      </c>
      <c r="J30" s="80">
        <f>F45</f>
        <v>0.14102564102564102</v>
      </c>
      <c r="K30" s="4">
        <f>RANK(J30,'Universal Aggregate Worksheet'!AK7:AK67,0)</f>
        <v>22</v>
      </c>
      <c r="L30" s="10">
        <f>AVERAGE('Universal Aggregate Worksheet'!AK7:AK67)</f>
        <v>0.1285852951736173</v>
      </c>
      <c r="M30" s="65" t="s">
        <v>21</v>
      </c>
      <c r="N30" s="11"/>
      <c r="O30" s="38"/>
      <c r="P30" s="38"/>
      <c r="Q30" s="38"/>
      <c r="R30" s="38"/>
      <c r="S30" s="38"/>
      <c r="T30" s="40"/>
      <c r="U30" s="40"/>
      <c r="V30" s="39"/>
      <c r="W30" s="40"/>
    </row>
    <row r="31" spans="1:23">
      <c r="A31" s="24" t="s">
        <v>341</v>
      </c>
      <c r="B31" s="7"/>
      <c r="C31" s="7"/>
      <c r="D31" s="65" t="s">
        <v>23</v>
      </c>
      <c r="E31" s="12" t="s">
        <v>86</v>
      </c>
      <c r="F31" s="10">
        <f>F29-F30</f>
        <v>-0.10079165464066309</v>
      </c>
      <c r="G31" s="29"/>
      <c r="H31" s="64"/>
      <c r="I31" s="12" t="s">
        <v>217</v>
      </c>
      <c r="J31" s="80">
        <f>G45</f>
        <v>7.7777777777777779E-2</v>
      </c>
      <c r="K31" s="4">
        <f>RANK(J31,'Universal Aggregate Worksheet'!AL7:AL67,1)</f>
        <v>8</v>
      </c>
      <c r="L31" s="10">
        <f>AVERAGE('Universal Aggregate Worksheet'!AL7:AL67)</f>
        <v>0.12576713950689611</v>
      </c>
      <c r="M31" s="65" t="s">
        <v>22</v>
      </c>
      <c r="N31" s="11"/>
      <c r="O31" s="38"/>
      <c r="P31" s="38"/>
      <c r="Q31" s="38"/>
      <c r="R31" s="38"/>
      <c r="S31" s="38"/>
      <c r="T31" s="40"/>
      <c r="U31" s="40"/>
      <c r="V31" s="39"/>
      <c r="W31" s="40"/>
    </row>
    <row r="32" spans="1:23">
      <c r="A32" s="12" t="s">
        <v>342</v>
      </c>
      <c r="B32" s="94">
        <v>100</v>
      </c>
      <c r="C32" s="94">
        <v>99</v>
      </c>
      <c r="D32" s="65" t="s">
        <v>24</v>
      </c>
      <c r="E32" s="4" t="s">
        <v>143</v>
      </c>
      <c r="F32" s="10">
        <f>B12/F9</f>
        <v>0.55374592833876224</v>
      </c>
      <c r="G32" s="29"/>
      <c r="H32" s="64"/>
      <c r="I32" s="12" t="s">
        <v>219</v>
      </c>
      <c r="J32" s="10">
        <f>F52</f>
        <v>5.1364365971107544E-2</v>
      </c>
      <c r="K32" s="4">
        <f>RANK(J32,'Universal Aggregate Worksheet'!AO7:AO67,1)</f>
        <v>17</v>
      </c>
      <c r="L32" s="10">
        <f>AVERAGE('Universal Aggregate Worksheet'!AO7:AO67)</f>
        <v>5.6331677340189686E-2</v>
      </c>
      <c r="M32" s="65" t="s">
        <v>23</v>
      </c>
      <c r="N32" s="11"/>
      <c r="O32" s="38"/>
      <c r="P32" s="38"/>
      <c r="Q32" s="38"/>
      <c r="R32" s="38"/>
      <c r="S32" s="38"/>
      <c r="T32" s="40"/>
      <c r="U32" s="40"/>
      <c r="V32" s="39"/>
      <c r="W32" s="40"/>
    </row>
    <row r="33" spans="1:23">
      <c r="A33" s="12" t="s">
        <v>343</v>
      </c>
      <c r="B33" s="12">
        <v>178</v>
      </c>
      <c r="C33" s="12">
        <v>182</v>
      </c>
      <c r="D33" s="65" t="s">
        <v>25</v>
      </c>
      <c r="E33" s="12" t="s">
        <v>144</v>
      </c>
      <c r="F33" s="10">
        <f>C12/F10</f>
        <v>0.57594936708860756</v>
      </c>
      <c r="G33" s="7"/>
      <c r="H33" s="64">
        <f>AVERAGE('Universal Aggregate Worksheet'!I7:I67)</f>
        <v>66.607718703105306</v>
      </c>
      <c r="I33" s="12" t="s">
        <v>218</v>
      </c>
      <c r="J33" s="10">
        <f>G52</f>
        <v>5.2969502407704656E-2</v>
      </c>
      <c r="K33" s="4">
        <f>RANK(J33,'Universal Aggregate Worksheet'!AP7:AP67,0)</f>
        <v>39</v>
      </c>
      <c r="L33" s="10">
        <f>AVERAGE('Universal Aggregate Worksheet'!AP7:AP67)</f>
        <v>5.6690246804345534E-2</v>
      </c>
      <c r="M33" s="65" t="s">
        <v>24</v>
      </c>
      <c r="N33" s="11"/>
      <c r="O33" s="38"/>
      <c r="P33" s="38"/>
      <c r="Q33" s="38"/>
      <c r="R33" s="38"/>
      <c r="S33" s="38"/>
      <c r="T33" s="40"/>
      <c r="U33" s="40"/>
      <c r="V33" s="39"/>
      <c r="W33" s="40"/>
    </row>
    <row r="34" spans="1:23">
      <c r="A34" s="12" t="s">
        <v>71</v>
      </c>
      <c r="B34" s="94">
        <v>143</v>
      </c>
      <c r="C34" s="94">
        <v>153</v>
      </c>
      <c r="D34" s="65" t="s">
        <v>26</v>
      </c>
      <c r="E34" s="12" t="s">
        <v>87</v>
      </c>
      <c r="F34" s="13">
        <f>F32-F33</f>
        <v>-2.2203438749845317E-2</v>
      </c>
      <c r="G34" s="29"/>
      <c r="H34" s="64"/>
      <c r="I34" s="12" t="s">
        <v>220</v>
      </c>
      <c r="J34" s="80">
        <f>F53</f>
        <v>0.29113924050632911</v>
      </c>
      <c r="K34" s="4">
        <f>RANK(J34,'Universal Aggregate Worksheet'!AQ7:AQ67,0)</f>
        <v>42</v>
      </c>
      <c r="L34" s="10">
        <f>AVERAGE('Universal Aggregate Worksheet'!AQ7:AQ67)</f>
        <v>0.31623579267479679</v>
      </c>
      <c r="M34" s="65" t="s">
        <v>25</v>
      </c>
      <c r="N34" s="11"/>
      <c r="O34" s="38"/>
      <c r="P34" s="38"/>
      <c r="Q34" s="38"/>
      <c r="R34" s="38"/>
      <c r="S34" s="38"/>
      <c r="T34" s="40"/>
      <c r="U34" s="40"/>
      <c r="V34" s="39"/>
      <c r="W34" s="40"/>
    </row>
    <row r="35" spans="1:23">
      <c r="A35" s="12" t="s">
        <v>72</v>
      </c>
      <c r="B35" s="94">
        <f>B33-B34</f>
        <v>35</v>
      </c>
      <c r="C35" s="94">
        <f>C33-C34</f>
        <v>29</v>
      </c>
      <c r="D35" s="65" t="s">
        <v>27</v>
      </c>
      <c r="E35" s="12" t="s">
        <v>145</v>
      </c>
      <c r="F35" s="6">
        <f>((0.167*B21)+(B9)+(0.83*B23))/B10</f>
        <v>0.29315467625899283</v>
      </c>
      <c r="G35" s="30"/>
      <c r="H35" s="64"/>
      <c r="I35" s="12" t="s">
        <v>221</v>
      </c>
      <c r="J35" s="80">
        <f>G53</f>
        <v>0.29967426710097722</v>
      </c>
      <c r="K35" s="4">
        <f>RANK(J35,'Universal Aggregate Worksheet'!AR7:AR67,1)</f>
        <v>26</v>
      </c>
      <c r="L35" s="10">
        <f>AVERAGE('Universal Aggregate Worksheet'!AR7:AR67)</f>
        <v>0.3146315296399585</v>
      </c>
      <c r="M35" s="65" t="s">
        <v>26</v>
      </c>
      <c r="N35" s="11"/>
      <c r="O35" s="38"/>
      <c r="P35" s="38"/>
      <c r="Q35" s="38"/>
      <c r="R35" s="38"/>
      <c r="S35" s="38"/>
      <c r="T35" s="40"/>
      <c r="U35" s="40"/>
      <c r="V35" s="39"/>
      <c r="W35" s="40"/>
    </row>
    <row r="36" spans="1:23">
      <c r="A36" s="91" t="s">
        <v>75</v>
      </c>
      <c r="B36" s="6">
        <f>B34/(B34+B35)</f>
        <v>0.8033707865168539</v>
      </c>
      <c r="C36" s="6">
        <f>C34/(C34+C35)</f>
        <v>0.84065934065934067</v>
      </c>
      <c r="D36" s="65" t="s">
        <v>28</v>
      </c>
      <c r="E36" s="12" t="s">
        <v>146</v>
      </c>
      <c r="F36" s="6">
        <f>((0.167*C21)+(C9)+(0.83*C23))/C10</f>
        <v>0.28669496855345911</v>
      </c>
      <c r="G36" s="7"/>
      <c r="H36" s="64"/>
      <c r="I36" s="12" t="s">
        <v>352</v>
      </c>
      <c r="J36" s="80">
        <f>F54</f>
        <v>0.19620253164556961</v>
      </c>
      <c r="K36" s="4">
        <f>RANK(J36,'Universal Aggregate Worksheet'!N7:N67,1)</f>
        <v>19</v>
      </c>
      <c r="L36" s="4">
        <f>AVERAGE('Universal Aggregate Worksheet'!N7:N67)</f>
        <v>0.22259969622359907</v>
      </c>
      <c r="M36" s="65" t="s">
        <v>27</v>
      </c>
      <c r="N36" s="11"/>
      <c r="O36" s="38"/>
      <c r="P36" s="38"/>
      <c r="Q36" s="38"/>
      <c r="R36" s="38"/>
      <c r="S36" s="38"/>
      <c r="T36" s="40"/>
      <c r="U36" s="40"/>
      <c r="V36" s="39"/>
      <c r="W36" s="40"/>
    </row>
    <row r="37" spans="1:23">
      <c r="A37" s="7"/>
      <c r="B37" s="7"/>
      <c r="C37" s="7"/>
      <c r="D37" s="65" t="s">
        <v>29</v>
      </c>
      <c r="E37" s="12" t="s">
        <v>147</v>
      </c>
      <c r="F37" s="6">
        <f>((0.167*B21)+(B9)+(0.83*B23))/B12</f>
        <v>0.4793941176470588</v>
      </c>
      <c r="G37" s="30"/>
      <c r="H37" s="64"/>
      <c r="I37" s="12" t="s">
        <v>353</v>
      </c>
      <c r="J37" s="80">
        <f>F55</f>
        <v>0.44951140065146578</v>
      </c>
      <c r="K37" s="4">
        <f>RANK(J37,'Universal Aggregate Worksheet'!M7:M67,1)</f>
        <v>20</v>
      </c>
      <c r="L37" s="4">
        <f>AVERAGE('Universal Aggregate Worksheet'!M7:M67)</f>
        <v>0.47854779615799564</v>
      </c>
      <c r="M37" s="65" t="s">
        <v>28</v>
      </c>
      <c r="N37" s="11"/>
      <c r="O37" s="38"/>
      <c r="P37" s="38"/>
      <c r="Q37" s="38"/>
      <c r="R37" s="38"/>
      <c r="S37" s="38"/>
      <c r="T37" s="40"/>
      <c r="U37" s="40"/>
      <c r="V37" s="39"/>
      <c r="W37" s="40"/>
    </row>
    <row r="38" spans="1:23">
      <c r="A38" s="25" t="s">
        <v>60</v>
      </c>
      <c r="B38" s="7"/>
      <c r="C38" s="7"/>
      <c r="D38" s="65" t="s">
        <v>30</v>
      </c>
      <c r="E38" s="12" t="s">
        <v>148</v>
      </c>
      <c r="F38" s="6">
        <f>((0.167*C21)+(C9)+(0.83*C23))/C12</f>
        <v>0.50092857142857139</v>
      </c>
      <c r="G38" s="30"/>
      <c r="H38" s="64"/>
      <c r="I38" s="12" t="s">
        <v>200</v>
      </c>
      <c r="J38" s="10">
        <f>B71</f>
        <v>29.186762204473283</v>
      </c>
      <c r="K38" s="4">
        <f>RANK(J38,'Universal Aggregate Worksheet'!AS7:AS67,0)</f>
        <v>41</v>
      </c>
      <c r="L38" s="10">
        <f>AVERAGE('Universal Aggregate Worksheet'!AS7:AS67)</f>
        <v>29.469364532173056</v>
      </c>
      <c r="M38" s="65" t="s">
        <v>29</v>
      </c>
      <c r="N38" s="11"/>
      <c r="O38" s="38"/>
      <c r="P38" s="38"/>
      <c r="Q38" s="38"/>
      <c r="R38" s="38"/>
      <c r="S38" s="38"/>
      <c r="T38" s="40"/>
      <c r="U38" s="40"/>
      <c r="V38" s="39"/>
      <c r="W38" s="40"/>
    </row>
    <row r="39" spans="1:23">
      <c r="A39" s="12" t="s">
        <v>344</v>
      </c>
      <c r="B39" s="12">
        <v>32</v>
      </c>
      <c r="C39" s="12">
        <v>33</v>
      </c>
      <c r="D39" s="65" t="s">
        <v>31</v>
      </c>
      <c r="E39" s="7"/>
      <c r="F39" s="7"/>
      <c r="G39" s="7"/>
      <c r="H39" s="64"/>
      <c r="I39" s="12" t="s">
        <v>201</v>
      </c>
      <c r="J39" s="10">
        <f>C71</f>
        <v>29.307027967039453</v>
      </c>
      <c r="K39" s="4">
        <f>RANK(J39,'Universal Aggregate Worksheet'!AT7:AT67,1)</f>
        <v>31</v>
      </c>
      <c r="L39" s="10">
        <f>AVERAGE('Universal Aggregate Worksheet'!AT7:AT67)</f>
        <v>29.359486606679649</v>
      </c>
      <c r="M39" s="65" t="s">
        <v>30</v>
      </c>
      <c r="N39" s="11"/>
      <c r="O39" s="38"/>
      <c r="P39" s="38"/>
      <c r="Q39" s="38"/>
      <c r="R39" s="38"/>
      <c r="S39" s="38"/>
      <c r="T39" s="40"/>
      <c r="U39" s="40"/>
      <c r="V39" s="39"/>
      <c r="W39" s="40"/>
    </row>
    <row r="40" spans="1:23">
      <c r="A40" s="91" t="s">
        <v>345</v>
      </c>
      <c r="B40" s="4">
        <v>26.5</v>
      </c>
      <c r="C40" s="4">
        <v>26</v>
      </c>
      <c r="D40" s="65" t="s">
        <v>32</v>
      </c>
      <c r="E40" s="24" t="s">
        <v>149</v>
      </c>
      <c r="F40" s="7"/>
      <c r="G40" s="7"/>
      <c r="H40" s="64"/>
      <c r="I40" s="12" t="s">
        <v>202</v>
      </c>
      <c r="J40" s="10">
        <f>J38-J39</f>
        <v>-0.12026576256617005</v>
      </c>
      <c r="K40" s="4">
        <f>RANK(J40,'Universal Aggregate Worksheet'!AU7:AU67,0)</f>
        <v>35</v>
      </c>
      <c r="L40" s="10">
        <f>AVERAGE('Universal Aggregate Worksheet'!AU7:AU67)</f>
        <v>0.10987792549340125</v>
      </c>
      <c r="M40" s="65" t="s">
        <v>31</v>
      </c>
      <c r="N40" s="11"/>
      <c r="O40" s="38"/>
      <c r="P40" s="38"/>
      <c r="Q40" s="38"/>
      <c r="R40" s="38"/>
      <c r="S40" s="38"/>
      <c r="T40" s="40"/>
      <c r="U40" s="40"/>
      <c r="V40" s="39"/>
      <c r="W40" s="40"/>
    </row>
    <row r="41" spans="1:23">
      <c r="A41" s="7"/>
      <c r="B41" s="7"/>
      <c r="C41" s="7"/>
      <c r="D41" s="65" t="s">
        <v>188</v>
      </c>
      <c r="E41" s="12" t="s">
        <v>94</v>
      </c>
      <c r="F41" s="13">
        <f>B20/B10</f>
        <v>0.1079136690647482</v>
      </c>
      <c r="G41" s="13">
        <f>C20/C10</f>
        <v>9.7484276729559755E-2</v>
      </c>
      <c r="H41" s="64"/>
      <c r="M41" s="65" t="s">
        <v>32</v>
      </c>
      <c r="N41" s="11"/>
      <c r="O41" s="38"/>
      <c r="P41" s="38"/>
      <c r="Q41" s="38"/>
      <c r="R41" s="38"/>
      <c r="S41" s="38"/>
      <c r="T41" s="40"/>
      <c r="U41" s="40"/>
      <c r="V41" s="39"/>
      <c r="W41" s="40"/>
    </row>
    <row r="42" spans="1:23">
      <c r="A42" s="24" t="s">
        <v>346</v>
      </c>
      <c r="B42" s="7"/>
      <c r="C42" s="7"/>
      <c r="D42" s="65" t="s">
        <v>349</v>
      </c>
      <c r="E42" s="12" t="s">
        <v>95</v>
      </c>
      <c r="F42" s="10">
        <f>C20/C10</f>
        <v>9.7484276729559755E-2</v>
      </c>
      <c r="G42" s="10">
        <f>B20/B10</f>
        <v>0.1079136690647482</v>
      </c>
      <c r="H42" s="64"/>
      <c r="M42" s="65" t="s">
        <v>188</v>
      </c>
      <c r="N42" s="11"/>
      <c r="O42" s="38"/>
      <c r="P42" s="38"/>
      <c r="Q42" s="38"/>
      <c r="R42" s="38"/>
      <c r="S42" s="38"/>
      <c r="T42" s="40"/>
      <c r="U42" s="40"/>
      <c r="V42" s="39"/>
      <c r="W42" s="40"/>
    </row>
    <row r="43" spans="1:23">
      <c r="A43" s="4" t="s">
        <v>347</v>
      </c>
      <c r="B43" s="4">
        <v>9</v>
      </c>
      <c r="C43" s="4">
        <v>9</v>
      </c>
      <c r="D43" s="65" t="s">
        <v>190</v>
      </c>
      <c r="E43" s="12" t="s">
        <v>208</v>
      </c>
      <c r="F43" s="10">
        <f>F41-F42</f>
        <v>1.0429392335188442E-2</v>
      </c>
      <c r="G43" s="10">
        <f>G41-G42</f>
        <v>-1.0429392335188442E-2</v>
      </c>
      <c r="H43" s="64"/>
      <c r="M43" s="65" t="s">
        <v>190</v>
      </c>
      <c r="N43" s="11"/>
      <c r="O43" s="38"/>
      <c r="P43" s="38"/>
      <c r="Q43" s="38"/>
      <c r="R43" s="38"/>
      <c r="S43" s="38"/>
      <c r="T43" s="40"/>
      <c r="U43" s="40"/>
      <c r="V43" s="39"/>
      <c r="W43" s="40"/>
    </row>
    <row r="44" spans="1:23">
      <c r="A44" s="4" t="s">
        <v>348</v>
      </c>
      <c r="B44" s="4">
        <v>540</v>
      </c>
      <c r="C44" s="4">
        <v>540</v>
      </c>
      <c r="D44" s="65" t="s">
        <v>34</v>
      </c>
      <c r="E44" s="12" t="s">
        <v>209</v>
      </c>
      <c r="F44" s="79">
        <f>B20/F9</f>
        <v>9.7719869706840393E-2</v>
      </c>
      <c r="G44" s="79">
        <f>C20/F10</f>
        <v>9.8101265822784806E-2</v>
      </c>
      <c r="H44" s="64"/>
      <c r="M44" s="65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 ht="15.75" thickBot="1">
      <c r="D45" s="65" t="s">
        <v>35</v>
      </c>
      <c r="E45" s="4" t="s">
        <v>210</v>
      </c>
      <c r="F45" s="79">
        <f>B21/B9</f>
        <v>0.14102564102564102</v>
      </c>
      <c r="G45" s="79">
        <f>C21/C9</f>
        <v>7.7777777777777779E-2</v>
      </c>
      <c r="H45" s="64"/>
      <c r="M45" s="65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 ht="15.75" thickBot="1">
      <c r="A46" s="117" t="s">
        <v>194</v>
      </c>
      <c r="B46" s="118"/>
      <c r="C46" s="119"/>
      <c r="D46" s="65" t="s">
        <v>36</v>
      </c>
      <c r="E46" s="7"/>
      <c r="F46" s="29"/>
      <c r="G46" s="32"/>
      <c r="H46" s="64"/>
      <c r="M46" s="65" t="s">
        <v>36</v>
      </c>
    </row>
    <row r="47" spans="1:23">
      <c r="D47" s="65" t="s">
        <v>37</v>
      </c>
      <c r="E47" s="24" t="s">
        <v>150</v>
      </c>
      <c r="F47" s="7"/>
      <c r="G47" s="7"/>
      <c r="H47" s="64"/>
      <c r="M47" s="65" t="s">
        <v>37</v>
      </c>
    </row>
    <row r="48" spans="1:23" ht="30">
      <c r="A48" s="75" t="s">
        <v>102</v>
      </c>
      <c r="B48" s="76" t="s">
        <v>180</v>
      </c>
      <c r="C48" s="76" t="s">
        <v>197</v>
      </c>
      <c r="D48" s="65" t="s">
        <v>39</v>
      </c>
      <c r="E48" s="4" t="s">
        <v>151</v>
      </c>
      <c r="F48" s="10">
        <f>B15/F9</f>
        <v>0.12703583061889251</v>
      </c>
      <c r="G48" s="32"/>
      <c r="H48" s="64"/>
      <c r="M48" s="65" t="s">
        <v>39</v>
      </c>
    </row>
    <row r="49" spans="1:13">
      <c r="A49" s="4" t="s">
        <v>44</v>
      </c>
      <c r="B49" s="10">
        <f>IF(A49="Air Force",'Air Force'!$F$18,IF(A49="Albany",Albany!$F$18,IF(A49="Detroit",Detroit!$F$18,IF(A49="Binghamton",Binghamton!$F$18,IF(A49="Hartford",Hartford!$F$18,IF(A49="Stony Brook",'Stony Brook'!$F$18,IF(A49="UMBC",UMBC!$F$18,IF(A49="Vermont",Vermont!$F$18,IF(A49="Duke",Duke!$F$18,IF(A49="Maryland",Maryland!$F$18,IF(A49="North Carolina",'North Carolina'!$F$18,IF(A49="Virginia",Virginia!$F$18,IF(A49="Georgetown",Georgetown!$F$18,IF(A49="Notre Dame",'Notre Dame'!$F$18,IF(A49="Providence",Providence!$F$18,IF(A49="Rutgers",Rutgers!$F$18,IF(A49="St. Johns",'St. Johns'!$F$18,IF(A49="Syracuse",Syracuse!$F$18,IF(A49="Villanova",Villanova!$F$18,IF(A49="Drexel",Drexel!$F$18,IF(A49="Hofstra",Hofstra!$F$18,IF(A49="Penn State",'Penn State'!$F$18,IF(A49="Delaware",Delaware!$F$18,IF(A49="Massachusetts",Massachusetts!$F$18,IF(A49="Bellarmine",Bellarmine!$F$18,IF(A49="Fairfield",Fairfield!$F$18,IF(A49="Hobart",Hobart!$F$18,IF(A49="Loyola",Loyola!$F$18,IF(A49="Ohio State",'Ohio State'!$F$18,IF(A49="Denver",Denver!$F$18,IF(A49="Johns Hopkins",'Johns Hopkins'!$F$18,IF(A49="Mercer",Mercer!$F$18,IF(A49="Michigan",Michigan!$F$18,IF(A49="Brown",Brown!$F$18,IF(A49="Cornell",Cornell!$F$18,IF(A49="Dartmouth",Dartmouth!$F$18,IF(A49="Harvard",Harvard!$F$18,IF(A49="Pennsylvania",Pennsylvania!$F$18,IF(A49="Princeton",Princeton!$F$18,IF(A49="Yale",Yale!$F$18,IF(A49="Canisius",Canisius!$F$18,IF(A49="Jacksonville",Jacksonville!$F$18,IF(A49="Manhattan",Manhattan!$F$18,IF(A49="Marist",Marist!$F$18,IF(A49="St. Josephs",'St. Josephs'!$F$18,IF(A49="Siena",Siena!$F$18,IF(A49="VMI",VMI!$F$18,IF(A49="Bryant",Bryant!$F$18,IF(A49="Mt. St. Marys",'Mount St. Marys'!$F$18,IF(A49="Quinnipiac",Quinnipiac!$F$18,IF(A49="Robert Morris",'Robert Morris'!$F$18,IF(A49="Sacred Heart",'Sacred Heart'!$F$18,IF(A49="Wagner",Wagner!$F$18,IF(A49="Army",Army!$F$18,IF(A49="Bucknell",Bucknell!$F$18,IF(A49="Colgate",Colgate!$F$18,IF(A49="Towson",Towson!$F$18,IF(A49="Holy Cross",'Holy Cross'!$F$18,IF(A49="Lafayette",Lafayette!$F$18,IF(A49="Lehigh",Lehigh!$F$18,IF(A49="Navy",Navy!$F$18,0)))))))))))))))))))))))))))))))))))))))))))))))))))))))))))))</f>
        <v>35.365853658536587</v>
      </c>
      <c r="C49" s="10">
        <f>IF(A49="Air Force",'Air Force'!$F$19,IF(A49="Albany",Albany!$F$19,IF(A49="Detroit",Detroit!$F$19,IF(A49="Binghamton",Binghamton!$F$19,IF(A49="Hartford",Hartford!$F$19,IF(A49="Stony Brook",'Stony Brook'!$F$19,IF(A49="UMBC",UMBC!$F$19,IF(A49="Vermont",Vermont!$F$19,IF(A49="Duke",Duke!$F$19,IF(A49="Maryland",Maryland!$F$19,IF(A49="North Carolina",'North Carolina'!$F$19,IF(A49="Virginia",Virginia!$F$19,IF(A49="Georgetown",Georgetown!$F$19,IF(A49="Notre Dame",'Notre Dame'!$F$19,IF(A49="Providence",Providence!$F$19,IF(A49="Rutgers",Rutgers!$F$19,IF(A49="St. Johns",'St. Johns'!$F$19,IF(A49="Syracuse",Syracuse!$F$19,IF(A49="Villanova",Villanova!$F$19,IF(A49="Drexel",Drexel!$F$19,IF(A49="Hofstra",Hofstra!$F$19,IF(A49="Penn State",'Penn State'!$F$19,IF(A49="Delaware",Delaware!$F$19,IF(A49="Massachusetts",Massachusetts!$F$19,IF(A49="Bellarmine",Bellarmine!$F$19,IF(A49="Fairfield",Fairfield!$F$19,IF(A49="Hobart",Hobart!$F$19,IF(A49="Loyola",Loyola!$F$19,IF(A49="Ohio State",'Ohio State'!$F$19,IF(A49="Denver",Denver!$F$19,IF(A49="Johns Hopkins",'Johns Hopkins'!$F$19,IF(A49="Mercer",Mercer!$F$19,IF(A49="Michigan",Michigan!$F$19,IF(A49="Brown",Brown!$F$19,IF(A49="Cornell",Cornell!$F$19,IF(A49="Dartmouth",Dartmouth!$F$19,IF(A49="Harvard",Harvard!$F$19,IF(A49="Pennsylvania",Pennsylvania!$F$19,IF(A49="Princeton",Princeton!$F$19,IF(A49="Yale",Yale!$F$19,IF(A49="Canisius",Canisius!$F$19,IF(A49="Jacksonville",Jacksonville!$F$19,IF(A49="Manhattan",Manhattan!$F$19,IF(A49="Marist",Marist!$F$19,IF(A49="St. Josephs",'St. Josephs'!$F$19,IF(A49="Siena",Siena!$F$19,IF(A49="VMI",VMI!$F$19,IF(A49="Bryant",Bryant!$F$19,IF(A49="Mt. St. Marys",'Mount St. Marys'!$F$19,IF(A49="Quinnipiac",Quinnipiac!$F$19,IF(A49="Robert Morris",'Robert Morris'!$F$19,IF(A49="Sacred Heart",'Sacred Heart'!$F$19,IF(A49="Wagner",Wagner!$F$19,IF(A49="Army",Army!$F$19,IF(A49="Bucknell",Bucknell!$F$19,IF(A49="Colgate",Colgate!$F$19,IF(A49="Towson",Towson!$F$19,IF(A49="Holy Cross",'Holy Cross'!$F$19,IF(A49="Lafayette",Lafayette!$F$19,IF(A49="Lehigh",Lehigh!$F$19,IF(A49="Navy",Navy!$F$19,0)))))))))))))))))))))))))))))))))))))))))))))))))))))))))))))</f>
        <v>34.466019417475728</v>
      </c>
      <c r="D49" s="65" t="s">
        <v>38</v>
      </c>
      <c r="E49" s="4" t="s">
        <v>152</v>
      </c>
      <c r="F49" s="10">
        <f>C15/F10</f>
        <v>0.18037974683544303</v>
      </c>
      <c r="G49" s="29"/>
      <c r="H49" s="64"/>
      <c r="M49" s="65" t="s">
        <v>38</v>
      </c>
    </row>
    <row r="50" spans="1:13">
      <c r="A50" s="4" t="s">
        <v>188</v>
      </c>
      <c r="B50" s="10">
        <f>IF(A50="Air Force",'Air Force'!$F$18,IF(A50="Albany",Albany!$F$18,IF(A50="Detroit",Detroit!$F$18,IF(A50="Binghamton",Binghamton!$F$18,IF(A50="Hartford",Hartford!$F$18,IF(A50="Stony Brook",'Stony Brook'!$F$18,IF(A50="UMBC",UMBC!$F$18,IF(A50="Vermont",Vermont!$F$18,IF(A50="Duke",Duke!$F$18,IF(A50="Maryland",Maryland!$F$18,IF(A50="North Carolina",'North Carolina'!$F$18,IF(A50="Virginia",Virginia!$F$18,IF(A50="Georgetown",Georgetown!$F$18,IF(A50="Notre Dame",'Notre Dame'!$F$18,IF(A50="Providence",Providence!$F$18,IF(A50="Rutgers",Rutgers!$F$18,IF(A50="St. Johns",'St. Johns'!$F$18,IF(A50="Syracuse",Syracuse!$F$18,IF(A50="Villanova",Villanova!$F$18,IF(A50="Drexel",Drexel!$F$18,IF(A50="Hofstra",Hofstra!$F$18,IF(A50="Penn State",'Penn State'!$F$18,IF(A50="Delaware",Delaware!$F$18,IF(A50="Massachusetts",Massachusetts!$F$18,IF(A50="Bellarmine",Bellarmine!$F$18,IF(A50="Fairfield",Fairfield!$F$18,IF(A50="Hobart",Hobart!$F$18,IF(A50="Loyola",Loyola!$F$18,IF(A50="Ohio State",'Ohio State'!$F$18,IF(A50="Denver",Denver!$F$18,IF(A50="Johns Hopkins",'Johns Hopkins'!$F$18,IF(A50="Mercer",Mercer!$F$18,IF(A50="Michigan",Michigan!$F$18,IF(A50="Brown",Brown!$F$18,IF(A50="Cornell",Cornell!$F$18,IF(A50="Dartmouth",Dartmouth!$F$18,IF(A50="Harvard",Harvard!$F$18,IF(A50="Pennsylvania",Pennsylvania!$F$18,IF(A50="Princeton",Princeton!$F$18,IF(A50="Yale",Yale!$F$18,IF(A50="Canisius",Canisius!$F$18,IF(A50="Jacksonville",Jacksonville!$F$18,IF(A50="Manhattan",Manhattan!$F$18,IF(A50="Marist",Marist!$F$18,IF(A50="St. Josephs",'St. Josephs'!$F$18,IF(A50="Siena",Siena!$F$18,IF(A50="VMI",VMI!$F$18,IF(A50="Bryant",Bryant!$F$18,IF(A50="Mt. St. Marys",'Mount St. Marys'!$F$18,IF(A50="Quinnipiac",Quinnipiac!$F$18,IF(A50="Robert Morris",'Robert Morris'!$F$18,IF(A50="Sacred Heart",'Sacred Heart'!$F$18,IF(A50="Wagner",Wagner!$F$18,IF(A50="Army",Army!$F$18,IF(A50="Bucknell",Bucknell!$F$18,IF(A50="Colgate",Colgate!$F$18,IF(A50="Towson",Towson!$F$18,IF(A50="Holy Cross",'Holy Cross'!$F$18,IF(A50="Lafayette",Lafayette!$F$18,IF(A50="Lehigh",Lehigh!$F$18,IF(A50="Navy",Navy!$F$18,0)))))))))))))))))))))))))))))))))))))))))))))))))))))))))))))</f>
        <v>17.84037558685446</v>
      </c>
      <c r="C50" s="10">
        <f>IF(A50="Air Force",'Air Force'!$F$19,IF(A50="Albany",Albany!$F$19,IF(A50="Detroit",Detroit!$F$19,IF(A50="Binghamton",Binghamton!$F$19,IF(A50="Hartford",Hartford!$F$19,IF(A50="Stony Brook",'Stony Brook'!$F$19,IF(A50="UMBC",UMBC!$F$19,IF(A50="Vermont",Vermont!$F$19,IF(A50="Duke",Duke!$F$19,IF(A50="Maryland",Maryland!$F$19,IF(A50="North Carolina",'North Carolina'!$F$19,IF(A50="Virginia",Virginia!$F$19,IF(A50="Georgetown",Georgetown!$F$19,IF(A50="Notre Dame",'Notre Dame'!$F$19,IF(A50="Providence",Providence!$F$19,IF(A50="Rutgers",Rutgers!$F$19,IF(A50="St. Johns",'St. Johns'!$F$19,IF(A50="Syracuse",Syracuse!$F$19,IF(A50="Villanova",Villanova!$F$19,IF(A50="Drexel",Drexel!$F$19,IF(A50="Hofstra",Hofstra!$F$19,IF(A50="Penn State",'Penn State'!$F$19,IF(A50="Delaware",Delaware!$F$19,IF(A50="Massachusetts",Massachusetts!$F$19,IF(A50="Bellarmine",Bellarmine!$F$19,IF(A50="Fairfield",Fairfield!$F$19,IF(A50="Hobart",Hobart!$F$19,IF(A50="Loyola",Loyola!$F$19,IF(A50="Ohio State",'Ohio State'!$F$19,IF(A50="Denver",Denver!$F$19,IF(A50="Johns Hopkins",'Johns Hopkins'!$F$19,IF(A50="Mercer",Mercer!$F$19,IF(A50="Michigan",Michigan!$F$19,IF(A50="Brown",Brown!$F$19,IF(A50="Cornell",Cornell!$F$19,IF(A50="Dartmouth",Dartmouth!$F$19,IF(A50="Harvard",Harvard!$F$19,IF(A50="Pennsylvania",Pennsylvania!$F$19,IF(A50="Princeton",Princeton!$F$19,IF(A50="Yale",Yale!$F$19,IF(A50="Canisius",Canisius!$F$19,IF(A50="Jacksonville",Jacksonville!$F$19,IF(A50="Manhattan",Manhattan!$F$19,IF(A50="Marist",Marist!$F$19,IF(A50="St. Josephs",'St. Josephs'!$F$19,IF(A50="Siena",Siena!$F$19,IF(A50="VMI",VMI!$F$19,IF(A50="Bryant",Bryant!$F$19,IF(A50="Mt. St. Marys",'Mount St. Marys'!$F$19,IF(A50="Quinnipiac",Quinnipiac!$F$19,IF(A50="Robert Morris",'Robert Morris'!$F$19,IF(A50="Sacred Heart",'Sacred Heart'!$F$19,IF(A50="Wagner",Wagner!$F$19,IF(A50="Army",Army!$F$19,IF(A50="Bucknell",Bucknell!$F$19,IF(A50="Colgate",Colgate!$F$19,IF(A50="Towson",Towson!$F$19,IF(A50="Holy Cross",'Holy Cross'!$F$19,IF(A50="Lafayette",Lafayette!$F$19,IF(A50="Lehigh",Lehigh!$F$19,IF(A50="Navy",Navy!$F$19,0)))))))))))))))))))))))))))))))))))))))))))))))))))))))))))))</f>
        <v>37.288135593220339</v>
      </c>
      <c r="D50" s="65" t="s">
        <v>41</v>
      </c>
      <c r="E50" s="7"/>
      <c r="F50" s="7"/>
      <c r="G50" s="7"/>
      <c r="H50" s="64"/>
      <c r="M50" s="65" t="s">
        <v>40</v>
      </c>
    </row>
    <row r="51" spans="1:13">
      <c r="A51" s="4" t="s">
        <v>28</v>
      </c>
      <c r="B51" s="10">
        <f>IF(A51="Air Force",'Air Force'!$F$18,IF(A51="Albany",Albany!$F$18,IF(A51="Detroit",Detroit!$F$18,IF(A51="Binghamton",Binghamton!$F$18,IF(A51="Hartford",Hartford!$F$18,IF(A51="Stony Brook",'Stony Brook'!$F$18,IF(A51="UMBC",UMBC!$F$18,IF(A51="Vermont",Vermont!$F$18,IF(A51="Duke",Duke!$F$18,IF(A51="Maryland",Maryland!$F$18,IF(A51="North Carolina",'North Carolina'!$F$18,IF(A51="Virginia",Virginia!$F$18,IF(A51="Georgetown",Georgetown!$F$18,IF(A51="Notre Dame",'Notre Dame'!$F$18,IF(A51="Providence",Providence!$F$18,IF(A51="Rutgers",Rutgers!$F$18,IF(A51="St. Johns",'St. Johns'!$F$18,IF(A51="Syracuse",Syracuse!$F$18,IF(A51="Villanova",Villanova!$F$18,IF(A51="Drexel",Drexel!$F$18,IF(A51="Hofstra",Hofstra!$F$18,IF(A51="Penn State",'Penn State'!$F$18,IF(A51="Delaware",Delaware!$F$18,IF(A51="Massachusetts",Massachusetts!$F$18,IF(A51="Bellarmine",Bellarmine!$F$18,IF(A51="Fairfield",Fairfield!$F$18,IF(A51="Hobart",Hobart!$F$18,IF(A51="Loyola",Loyola!$F$18,IF(A51="Ohio State",'Ohio State'!$F$18,IF(A51="Denver",Denver!$F$18,IF(A51="Johns Hopkins",'Johns Hopkins'!$F$18,IF(A51="Mercer",Mercer!$F$18,IF(A51="Michigan",Michigan!$F$18,IF(A51="Brown",Brown!$F$18,IF(A51="Cornell",Cornell!$F$18,IF(A51="Dartmouth",Dartmouth!$F$18,IF(A51="Harvard",Harvard!$F$18,IF(A51="Pennsylvania",Pennsylvania!$F$18,IF(A51="Princeton",Princeton!$F$18,IF(A51="Yale",Yale!$F$18,IF(A51="Canisius",Canisius!$F$18,IF(A51="Jacksonville",Jacksonville!$F$18,IF(A51="Manhattan",Manhattan!$F$18,IF(A51="Marist",Marist!$F$18,IF(A51="St. Josephs",'St. Josephs'!$F$18,IF(A51="Siena",Siena!$F$18,IF(A51="VMI",VMI!$F$18,IF(A51="Bryant",Bryant!$F$18,IF(A51="Mt. St. Marys",'Mount St. Marys'!$F$18,IF(A51="Quinnipiac",Quinnipiac!$F$18,IF(A51="Robert Morris",'Robert Morris'!$F$18,IF(A51="Sacred Heart",'Sacred Heart'!$F$18,IF(A51="Wagner",Wagner!$F$18,IF(A51="Army",Army!$F$18,IF(A51="Bucknell",Bucknell!$F$18,IF(A51="Colgate",Colgate!$F$18,IF(A51="Towson",Towson!$F$18,IF(A51="Holy Cross",'Holy Cross'!$F$18,IF(A51="Lafayette",Lafayette!$F$18,IF(A51="Lehigh",Lehigh!$F$18,IF(A51="Navy",Navy!$F$18,0)))))))))))))))))))))))))))))))))))))))))))))))))))))))))))))</f>
        <v>31.662269129287601</v>
      </c>
      <c r="C51" s="10">
        <f>IF(A51="Air Force",'Air Force'!$F$19,IF(A51="Albany",Albany!$F$19,IF(A51="Detroit",Detroit!$F$19,IF(A51="Binghamton",Binghamton!$F$19,IF(A51="Hartford",Hartford!$F$19,IF(A51="Stony Brook",'Stony Brook'!$F$19,IF(A51="UMBC",UMBC!$F$19,IF(A51="Vermont",Vermont!$F$19,IF(A51="Duke",Duke!$F$19,IF(A51="Maryland",Maryland!$F$19,IF(A51="North Carolina",'North Carolina'!$F$19,IF(A51="Virginia",Virginia!$F$19,IF(A51="Georgetown",Georgetown!$F$19,IF(A51="Notre Dame",'Notre Dame'!$F$19,IF(A51="Providence",Providence!$F$19,IF(A51="Rutgers",Rutgers!$F$19,IF(A51="St. Johns",'St. Johns'!$F$19,IF(A51="Syracuse",Syracuse!$F$19,IF(A51="Villanova",Villanova!$F$19,IF(A51="Drexel",Drexel!$F$19,IF(A51="Hofstra",Hofstra!$F$19,IF(A51="Penn State",'Penn State'!$F$19,IF(A51="Delaware",Delaware!$F$19,IF(A51="Massachusetts",Massachusetts!$F$19,IF(A51="Bellarmine",Bellarmine!$F$19,IF(A51="Fairfield",Fairfield!$F$19,IF(A51="Hobart",Hobart!$F$19,IF(A51="Loyola",Loyola!$F$19,IF(A51="Ohio State",'Ohio State'!$F$19,IF(A51="Denver",Denver!$F$19,IF(A51="Johns Hopkins",'Johns Hopkins'!$F$19,IF(A51="Mercer",Mercer!$F$19,IF(A51="Michigan",Michigan!$F$19,IF(A51="Brown",Brown!$F$19,IF(A51="Cornell",Cornell!$F$19,IF(A51="Dartmouth",Dartmouth!$F$19,IF(A51="Harvard",Harvard!$F$19,IF(A51="Pennsylvania",Pennsylvania!$F$19,IF(A51="Princeton",Princeton!$F$19,IF(A51="Yale",Yale!$F$19,IF(A51="Canisius",Canisius!$F$19,IF(A51="Jacksonville",Jacksonville!$F$19,IF(A51="Manhattan",Manhattan!$F$19,IF(A51="Marist",Marist!$F$19,IF(A51="St. Josephs",'St. Josephs'!$F$19,IF(A51="Siena",Siena!$F$19,IF(A51="VMI",VMI!$F$19,IF(A51="Bryant",Bryant!$F$19,IF(A51="Mt. St. Marys",'Mount St. Marys'!$F$19,IF(A51="Quinnipiac",Quinnipiac!$F$19,IF(A51="Robert Morris",'Robert Morris'!$F$19,IF(A51="Sacred Heart",'Sacred Heart'!$F$19,IF(A51="Wagner",Wagner!$F$19,IF(A51="Army",Army!$F$19,IF(A51="Bucknell",Bucknell!$F$19,IF(A51="Colgate",Colgate!$F$19,IF(A51="Towson",Towson!$F$19,IF(A51="Holy Cross",'Holy Cross'!$F$19,IF(A51="Lafayette",Lafayette!$F$19,IF(A51="Lehigh",Lehigh!$F$19,IF(A51="Navy",Navy!$F$19,0)))))))))))))))))))))))))))))))))))))))))))))))))))))))))))))</f>
        <v>22.082018927444793</v>
      </c>
      <c r="D51" s="65" t="s">
        <v>42</v>
      </c>
      <c r="E51" s="24" t="s">
        <v>84</v>
      </c>
      <c r="F51" s="7"/>
      <c r="G51" s="7"/>
      <c r="H51" s="64"/>
      <c r="M51" s="65" t="s">
        <v>41</v>
      </c>
    </row>
    <row r="52" spans="1:13">
      <c r="A52" s="4" t="s">
        <v>11</v>
      </c>
      <c r="B52" s="10">
        <f>IF(A52="Air Force",'Air Force'!$F$18,IF(A52="Albany",Albany!$F$18,IF(A52="Detroit",Detroit!$F$18,IF(A52="Binghamton",Binghamton!$F$18,IF(A52="Hartford",Hartford!$F$18,IF(A52="Stony Brook",'Stony Brook'!$F$18,IF(A52="UMBC",UMBC!$F$18,IF(A52="Vermont",Vermont!$F$18,IF(A52="Duke",Duke!$F$18,IF(A52="Maryland",Maryland!$F$18,IF(A52="North Carolina",'North Carolina'!$F$18,IF(A52="Virginia",Virginia!$F$18,IF(A52="Georgetown",Georgetown!$F$18,IF(A52="Notre Dame",'Notre Dame'!$F$18,IF(A52="Providence",Providence!$F$18,IF(A52="Rutgers",Rutgers!$F$18,IF(A52="St. Johns",'St. Johns'!$F$18,IF(A52="Syracuse",Syracuse!$F$18,IF(A52="Villanova",Villanova!$F$18,IF(A52="Drexel",Drexel!$F$18,IF(A52="Hofstra",Hofstra!$F$18,IF(A52="Penn State",'Penn State'!$F$18,IF(A52="Delaware",Delaware!$F$18,IF(A52="Massachusetts",Massachusetts!$F$18,IF(A52="Bellarmine",Bellarmine!$F$18,IF(A52="Fairfield",Fairfield!$F$18,IF(A52="Hobart",Hobart!$F$18,IF(A52="Loyola",Loyola!$F$18,IF(A52="Ohio State",'Ohio State'!$F$18,IF(A52="Denver",Denver!$F$18,IF(A52="Johns Hopkins",'Johns Hopkins'!$F$18,IF(A52="Mercer",Mercer!$F$18,IF(A52="Michigan",Michigan!$F$18,IF(A52="Brown",Brown!$F$18,IF(A52="Cornell",Cornell!$F$18,IF(A52="Dartmouth",Dartmouth!$F$18,IF(A52="Harvard",Harvard!$F$18,IF(A52="Pennsylvania",Pennsylvania!$F$18,IF(A52="Princeton",Princeton!$F$18,IF(A52="Yale",Yale!$F$18,IF(A52="Canisius",Canisius!$F$18,IF(A52="Jacksonville",Jacksonville!$F$18,IF(A52="Manhattan",Manhattan!$F$18,IF(A52="Marist",Marist!$F$18,IF(A52="St. Josephs",'St. Josephs'!$F$18,IF(A52="Siena",Siena!$F$18,IF(A52="VMI",VMI!$F$18,IF(A52="Bryant",Bryant!$F$18,IF(A52="Mt. St. Marys",'Mount St. Marys'!$F$18,IF(A52="Quinnipiac",Quinnipiac!$F$18,IF(A52="Robert Morris",'Robert Morris'!$F$18,IF(A52="Sacred Heart",'Sacred Heart'!$F$18,IF(A52="Wagner",Wagner!$F$18,IF(A52="Army",Army!$F$18,IF(A52="Bucknell",Bucknell!$F$18,IF(A52="Colgate",Colgate!$F$18,IF(A52="Towson",Towson!$F$18,IF(A52="Holy Cross",'Holy Cross'!$F$18,IF(A52="Lafayette",Lafayette!$F$18,IF(A52="Lehigh",Lehigh!$F$18,IF(A52="Navy",Navy!$F$18,0)))))))))))))))))))))))))))))))))))))))))))))))))))))))))))))</f>
        <v>26.143790849673206</v>
      </c>
      <c r="C52" s="10">
        <f>IF(A52="Air Force",'Air Force'!$F$19,IF(A52="Albany",Albany!$F$19,IF(A52="Detroit",Detroit!$F$19,IF(A52="Binghamton",Binghamton!$F$19,IF(A52="Hartford",Hartford!$F$19,IF(A52="Stony Brook",'Stony Brook'!$F$19,IF(A52="UMBC",UMBC!$F$19,IF(A52="Vermont",Vermont!$F$19,IF(A52="Duke",Duke!$F$19,IF(A52="Maryland",Maryland!$F$19,IF(A52="North Carolina",'North Carolina'!$F$19,IF(A52="Virginia",Virginia!$F$19,IF(A52="Georgetown",Georgetown!$F$19,IF(A52="Notre Dame",'Notre Dame'!$F$19,IF(A52="Providence",Providence!$F$19,IF(A52="Rutgers",Rutgers!$F$19,IF(A52="St. Johns",'St. Johns'!$F$19,IF(A52="Syracuse",Syracuse!$F$19,IF(A52="Villanova",Villanova!$F$19,IF(A52="Drexel",Drexel!$F$19,IF(A52="Hofstra",Hofstra!$F$19,IF(A52="Penn State",'Penn State'!$F$19,IF(A52="Delaware",Delaware!$F$19,IF(A52="Massachusetts",Massachusetts!$F$19,IF(A52="Bellarmine",Bellarmine!$F$19,IF(A52="Fairfield",Fairfield!$F$19,IF(A52="Hobart",Hobart!$F$19,IF(A52="Loyola",Loyola!$F$19,IF(A52="Ohio State",'Ohio State'!$F$19,IF(A52="Denver",Denver!$F$19,IF(A52="Johns Hopkins",'Johns Hopkins'!$F$19,IF(A52="Mercer",Mercer!$F$19,IF(A52="Michigan",Michigan!$F$19,IF(A52="Brown",Brown!$F$19,IF(A52="Cornell",Cornell!$F$19,IF(A52="Dartmouth",Dartmouth!$F$19,IF(A52="Harvard",Harvard!$F$19,IF(A52="Pennsylvania",Pennsylvania!$F$19,IF(A52="Princeton",Princeton!$F$19,IF(A52="Yale",Yale!$F$19,IF(A52="Canisius",Canisius!$F$19,IF(A52="Jacksonville",Jacksonville!$F$19,IF(A52="Manhattan",Manhattan!$F$19,IF(A52="Marist",Marist!$F$19,IF(A52="St. Josephs",'St. Josephs'!$F$19,IF(A52="Siena",Siena!$F$19,IF(A52="VMI",VMI!$F$19,IF(A52="Bryant",Bryant!$F$19,IF(A52="Mt. St. Marys",'Mount St. Marys'!$F$19,IF(A52="Quinnipiac",Quinnipiac!$F$19,IF(A52="Robert Morris",'Robert Morris'!$F$19,IF(A52="Sacred Heart",'Sacred Heart'!$F$19,IF(A52="Wagner",Wagner!$F$19,IF(A52="Army",Army!$F$19,IF(A52="Bucknell",Bucknell!$F$19,IF(A52="Colgate",Colgate!$F$19,IF(A52="Towson",Towson!$F$19,IF(A52="Holy Cross",'Holy Cross'!$F$19,IF(A52="Lafayette",Lafayette!$F$19,IF(A52="Lehigh",Lehigh!$F$19,IF(A52="Navy",Navy!$F$19,0)))))))))))))))))))))))))))))))))))))))))))))))))))))))))))))</f>
        <v>31.15727002967359</v>
      </c>
      <c r="D52" s="65" t="s">
        <v>43</v>
      </c>
      <c r="E52" s="4" t="s">
        <v>85</v>
      </c>
      <c r="F52" s="10">
        <f>B39/F11</f>
        <v>5.1364365971107544E-2</v>
      </c>
      <c r="G52" s="10">
        <f>C39/F11</f>
        <v>5.2969502407704656E-2</v>
      </c>
      <c r="H52" s="64"/>
      <c r="M52" s="65" t="s">
        <v>42</v>
      </c>
    </row>
    <row r="53" spans="1:13">
      <c r="A53" s="4" t="s">
        <v>349</v>
      </c>
      <c r="B53" s="10">
        <f>IF(A53="Air Force",'Air Force'!$F$18,IF(A53="Albany",Albany!$F$18,IF(A53="Detroit",Detroit!$F$18,IF(A53="Binghamton",Binghamton!$F$18,IF(A53="Hartford",Hartford!$F$18,IF(A53="Stony Brook",'Stony Brook'!$F$18,IF(A53="UMBC",UMBC!$F$18,IF(A53="Vermont",Vermont!$F$18,IF(A53="Duke",Duke!$F$18,IF(A53="Maryland",Maryland!$F$18,IF(A53="North Carolina",'North Carolina'!$F$18,IF(A53="Virginia",Virginia!$F$18,IF(A53="Georgetown",Georgetown!$F$18,IF(A53="Notre Dame",'Notre Dame'!$F$18,IF(A53="Providence",Providence!$F$18,IF(A53="Rutgers",Rutgers!$F$18,IF(A53="St. Johns",'St. Johns'!$F$18,IF(A53="Syracuse",Syracuse!$F$18,IF(A53="Villanova",Villanova!$F$18,IF(A53="Drexel",Drexel!$F$18,IF(A53="Hofstra",Hofstra!$F$18,IF(A53="Penn State",'Penn State'!$F$18,IF(A53="Delaware",Delaware!$F$18,IF(A53="Massachusetts",Massachusetts!$F$18,IF(A53="Bellarmine",Bellarmine!$F$18,IF(A53="Fairfield",Fairfield!$F$18,IF(A53="Hobart",Hobart!$F$18,IF(A53="Loyola",Loyola!$F$18,IF(A53="Ohio State",'Ohio State'!$F$18,IF(A53="Denver",Denver!$F$18,IF(A53="Johns Hopkins",'Johns Hopkins'!$F$18,IF(A53="Mercer",Mercer!$F$18,IF(A53="Michigan",Michigan!$F$18,IF(A53="Brown",Brown!$F$18,IF(A53="Cornell",Cornell!$F$18,IF(A53="Dartmouth",Dartmouth!$F$18,IF(A53="Harvard",Harvard!$F$18,IF(A53="Pennsylvania",Pennsylvania!$F$18,IF(A53="Princeton",Princeton!$F$18,IF(A53="Yale",Yale!$F$18,IF(A53="Canisius",Canisius!$F$18,IF(A53="Jacksonville",Jacksonville!$F$18,IF(A53="Manhattan",Manhattan!$F$18,IF(A53="Marist",Marist!$F$18,IF(A53="St. Josephs",'St. Josephs'!$F$18,IF(A53="Siena",Siena!$F$18,IF(A53="VMI",VMI!$F$18,IF(A53="Bryant",Bryant!$F$18,IF(A53="Mt. St. Marys",'Mount St. Marys'!$F$18,IF(A53="Quinnipiac",Quinnipiac!$F$18,IF(A53="Robert Morris",'Robert Morris'!$F$18,IF(A53="Sacred Heart",'Sacred Heart'!$F$18,IF(A53="Wagner",Wagner!$F$18,IF(A53="Army",Army!$F$18,IF(A53="Bucknell",Bucknell!$F$18,IF(A53="Colgate",Colgate!$F$18,IF(A53="Towson",Towson!$F$18,IF(A53="Holy Cross",'Holy Cross'!$F$18,IF(A53="Lafayette",Lafayette!$F$18,IF(A53="Lehigh",Lehigh!$F$18,IF(A53="Navy",Navy!$F$18,0)))))))))))))))))))))))))))))))))))))))))))))))))))))))))))))</f>
        <v>23.913043478260871</v>
      </c>
      <c r="C53" s="10">
        <f>IF(A53="Air Force",'Air Force'!$F$19,IF(A53="Albany",Albany!$F$19,IF(A53="Detroit",Detroit!$F$19,IF(A53="Binghamton",Binghamton!$F$19,IF(A53="Hartford",Hartford!$F$19,IF(A53="Stony Brook",'Stony Brook'!$F$19,IF(A53="UMBC",UMBC!$F$19,IF(A53="Vermont",Vermont!$F$19,IF(A53="Duke",Duke!$F$19,IF(A53="Maryland",Maryland!$F$19,IF(A53="North Carolina",'North Carolina'!$F$19,IF(A53="Virginia",Virginia!$F$19,IF(A53="Georgetown",Georgetown!$F$19,IF(A53="Notre Dame",'Notre Dame'!$F$19,IF(A53="Providence",Providence!$F$19,IF(A53="Rutgers",Rutgers!$F$19,IF(A53="St. Johns",'St. Johns'!$F$19,IF(A53="Syracuse",Syracuse!$F$19,IF(A53="Villanova",Villanova!$F$19,IF(A53="Drexel",Drexel!$F$19,IF(A53="Hofstra",Hofstra!$F$19,IF(A53="Penn State",'Penn State'!$F$19,IF(A53="Delaware",Delaware!$F$19,IF(A53="Massachusetts",Massachusetts!$F$19,IF(A53="Bellarmine",Bellarmine!$F$19,IF(A53="Fairfield",Fairfield!$F$19,IF(A53="Hobart",Hobart!$F$19,IF(A53="Loyola",Loyola!$F$19,IF(A53="Ohio State",'Ohio State'!$F$19,IF(A53="Denver",Denver!$F$19,IF(A53="Johns Hopkins",'Johns Hopkins'!$F$19,IF(A53="Mercer",Mercer!$F$19,IF(A53="Michigan",Michigan!$F$19,IF(A53="Brown",Brown!$F$19,IF(A53="Cornell",Cornell!$F$19,IF(A53="Dartmouth",Dartmouth!$F$19,IF(A53="Harvard",Harvard!$F$19,IF(A53="Pennsylvania",Pennsylvania!$F$19,IF(A53="Princeton",Princeton!$F$19,IF(A53="Yale",Yale!$F$19,IF(A53="Canisius",Canisius!$F$19,IF(A53="Jacksonville",Jacksonville!$F$19,IF(A53="Manhattan",Manhattan!$F$19,IF(A53="Marist",Marist!$F$19,IF(A53="St. Josephs",'St. Josephs'!$F$19,IF(A53="Siena",Siena!$F$19,IF(A53="VMI",VMI!$F$19,IF(A53="Bryant",Bryant!$F$19,IF(A53="Mt. St. Marys",'Mount St. Marys'!$F$19,IF(A53="Quinnipiac",Quinnipiac!$F$19,IF(A53="Robert Morris",'Robert Morris'!$F$19,IF(A53="Sacred Heart",'Sacred Heart'!$F$19,IF(A53="Wagner",Wagner!$F$19,IF(A53="Army",Army!$F$19,IF(A53="Bucknell",Bucknell!$F$19,IF(A53="Colgate",Colgate!$F$19,IF(A53="Towson",Towson!$F$19,IF(A53="Holy Cross",'Holy Cross'!$F$19,IF(A53="Lafayette",Lafayette!$F$19,IF(A53="Lehigh",Lehigh!$F$19,IF(A53="Navy",Navy!$F$19,0)))))))))))))))))))))))))))))))))))))))))))))))))))))))))))))</f>
        <v>34.577114427860693</v>
      </c>
      <c r="D53" s="65" t="s">
        <v>44</v>
      </c>
      <c r="E53" s="12" t="s">
        <v>211</v>
      </c>
      <c r="F53" s="79">
        <f>(C12-C9)/F10</f>
        <v>0.29113924050632911</v>
      </c>
      <c r="G53" s="79">
        <f>(B12-B9)/F9</f>
        <v>0.29967426710097722</v>
      </c>
      <c r="H53" s="64"/>
      <c r="M53" s="65" t="s">
        <v>43</v>
      </c>
    </row>
    <row r="54" spans="1:13">
      <c r="A54" s="4" t="s">
        <v>37</v>
      </c>
      <c r="B54" s="10">
        <f>IF(A54="Air Force",'Air Force'!$F$18,IF(A54="Albany",Albany!$F$18,IF(A54="Detroit",Detroit!$F$18,IF(A54="Binghamton",Binghamton!$F$18,IF(A54="Hartford",Hartford!$F$18,IF(A54="Stony Brook",'Stony Brook'!$F$18,IF(A54="UMBC",UMBC!$F$18,IF(A54="Vermont",Vermont!$F$18,IF(A54="Duke",Duke!$F$18,IF(A54="Maryland",Maryland!$F$18,IF(A54="North Carolina",'North Carolina'!$F$18,IF(A54="Virginia",Virginia!$F$18,IF(A54="Georgetown",Georgetown!$F$18,IF(A54="Notre Dame",'Notre Dame'!$F$18,IF(A54="Providence",Providence!$F$18,IF(A54="Rutgers",Rutgers!$F$18,IF(A54="St. Johns",'St. Johns'!$F$18,IF(A54="Syracuse",Syracuse!$F$18,IF(A54="Villanova",Villanova!$F$18,IF(A54="Drexel",Drexel!$F$18,IF(A54="Hofstra",Hofstra!$F$18,IF(A54="Penn State",'Penn State'!$F$18,IF(A54="Delaware",Delaware!$F$18,IF(A54="Massachusetts",Massachusetts!$F$18,IF(A54="Bellarmine",Bellarmine!$F$18,IF(A54="Fairfield",Fairfield!$F$18,IF(A54="Hobart",Hobart!$F$18,IF(A54="Loyola",Loyola!$F$18,IF(A54="Ohio State",'Ohio State'!$F$18,IF(A54="Denver",Denver!$F$18,IF(A54="Johns Hopkins",'Johns Hopkins'!$F$18,IF(A54="Mercer",Mercer!$F$18,IF(A54="Michigan",Michigan!$F$18,IF(A54="Brown",Brown!$F$18,IF(A54="Cornell",Cornell!$F$18,IF(A54="Dartmouth",Dartmouth!$F$18,IF(A54="Harvard",Harvard!$F$18,IF(A54="Pennsylvania",Pennsylvania!$F$18,IF(A54="Princeton",Princeton!$F$18,IF(A54="Yale",Yale!$F$18,IF(A54="Canisius",Canisius!$F$18,IF(A54="Jacksonville",Jacksonville!$F$18,IF(A54="Manhattan",Manhattan!$F$18,IF(A54="Marist",Marist!$F$18,IF(A54="St. Josephs",'St. Josephs'!$F$18,IF(A54="Siena",Siena!$F$18,IF(A54="VMI",VMI!$F$18,IF(A54="Bryant",Bryant!$F$18,IF(A54="Mt. St. Marys",'Mount St. Marys'!$F$18,IF(A54="Quinnipiac",Quinnipiac!$F$18,IF(A54="Robert Morris",'Robert Morris'!$F$18,IF(A54="Sacred Heart",'Sacred Heart'!$F$18,IF(A54="Wagner",Wagner!$F$18,IF(A54="Army",Army!$F$18,IF(A54="Bucknell",Bucknell!$F$18,IF(A54="Colgate",Colgate!$F$18,IF(A54="Towson",Towson!$F$18,IF(A54="Holy Cross",'Holy Cross'!$F$18,IF(A54="Lafayette",Lafayette!$F$18,IF(A54="Lehigh",Lehigh!$F$18,IF(A54="Navy",Navy!$F$18,0)))))))))))))))))))))))))))))))))))))))))))))))))))))))))))))</f>
        <v>25.966850828729282</v>
      </c>
      <c r="C54" s="10">
        <f>IF(A54="Air Force",'Air Force'!$F$19,IF(A54="Albany",Albany!$F$19,IF(A54="Detroit",Detroit!$F$19,IF(A54="Binghamton",Binghamton!$F$19,IF(A54="Hartford",Hartford!$F$19,IF(A54="Stony Brook",'Stony Brook'!$F$19,IF(A54="UMBC",UMBC!$F$19,IF(A54="Vermont",Vermont!$F$19,IF(A54="Duke",Duke!$F$19,IF(A54="Maryland",Maryland!$F$19,IF(A54="North Carolina",'North Carolina'!$F$19,IF(A54="Virginia",Virginia!$F$19,IF(A54="Georgetown",Georgetown!$F$19,IF(A54="Notre Dame",'Notre Dame'!$F$19,IF(A54="Providence",Providence!$F$19,IF(A54="Rutgers",Rutgers!$F$19,IF(A54="St. Johns",'St. Johns'!$F$19,IF(A54="Syracuse",Syracuse!$F$19,IF(A54="Villanova",Villanova!$F$19,IF(A54="Drexel",Drexel!$F$19,IF(A54="Hofstra",Hofstra!$F$19,IF(A54="Penn State",'Penn State'!$F$19,IF(A54="Delaware",Delaware!$F$19,IF(A54="Massachusetts",Massachusetts!$F$19,IF(A54="Bellarmine",Bellarmine!$F$19,IF(A54="Fairfield",Fairfield!$F$19,IF(A54="Hobart",Hobart!$F$19,IF(A54="Loyola",Loyola!$F$19,IF(A54="Ohio State",'Ohio State'!$F$19,IF(A54="Denver",Denver!$F$19,IF(A54="Johns Hopkins",'Johns Hopkins'!$F$19,IF(A54="Mercer",Mercer!$F$19,IF(A54="Michigan",Michigan!$F$19,IF(A54="Brown",Brown!$F$19,IF(A54="Cornell",Cornell!$F$19,IF(A54="Dartmouth",Dartmouth!$F$19,IF(A54="Harvard",Harvard!$F$19,IF(A54="Pennsylvania",Pennsylvania!$F$19,IF(A54="Princeton",Princeton!$F$19,IF(A54="Yale",Yale!$F$19,IF(A54="Canisius",Canisius!$F$19,IF(A54="Jacksonville",Jacksonville!$F$19,IF(A54="Manhattan",Manhattan!$F$19,IF(A54="Marist",Marist!$F$19,IF(A54="St. Josephs",'St. Josephs'!$F$19,IF(A54="Siena",Siena!$F$19,IF(A54="VMI",VMI!$F$19,IF(A54="Bryant",Bryant!$F$19,IF(A54="Mt. St. Marys",'Mount St. Marys'!$F$19,IF(A54="Quinnipiac",Quinnipiac!$F$19,IF(A54="Robert Morris",'Robert Morris'!$F$19,IF(A54="Sacred Heart",'Sacred Heart'!$F$19,IF(A54="Wagner",Wagner!$F$19,IF(A54="Army",Army!$F$19,IF(A54="Bucknell",Bucknell!$F$19,IF(A54="Colgate",Colgate!$F$19,IF(A54="Towson",Towson!$F$19,IF(A54="Holy Cross",'Holy Cross'!$F$19,IF(A54="Lafayette",Lafayette!$F$19,IF(A54="Lehigh",Lehigh!$F$19,IF(A54="Navy",Navy!$F$19,0)))))))))))))))))))))))))))))))))))))))))))))))))))))))))))))</f>
        <v>23.013698630136986</v>
      </c>
      <c r="D54" s="65" t="s">
        <v>45</v>
      </c>
      <c r="E54" s="12" t="s">
        <v>350</v>
      </c>
      <c r="F54" s="79">
        <f>B29/F10</f>
        <v>0.19620253164556961</v>
      </c>
      <c r="G54" s="79">
        <f>C29/F9</f>
        <v>0.23127035830618892</v>
      </c>
      <c r="H54" s="64"/>
      <c r="M54" s="65" t="s">
        <v>44</v>
      </c>
    </row>
    <row r="55" spans="1:13">
      <c r="A55" s="4" t="s">
        <v>17</v>
      </c>
      <c r="B55" s="10">
        <f>IF(A55="Air Force",'Air Force'!$F$18,IF(A55="Albany",Albany!$F$18,IF(A55="Detroit",Detroit!$F$18,IF(A55="Binghamton",Binghamton!$F$18,IF(A55="Hartford",Hartford!$F$18,IF(A55="Stony Brook",'Stony Brook'!$F$18,IF(A55="UMBC",UMBC!$F$18,IF(A55="Vermont",Vermont!$F$18,IF(A55="Duke",Duke!$F$18,IF(A55="Maryland",Maryland!$F$18,IF(A55="North Carolina",'North Carolina'!$F$18,IF(A55="Virginia",Virginia!$F$18,IF(A55="Georgetown",Georgetown!$F$18,IF(A55="Notre Dame",'Notre Dame'!$F$18,IF(A55="Providence",Providence!$F$18,IF(A55="Rutgers",Rutgers!$F$18,IF(A55="St. Johns",'St. Johns'!$F$18,IF(A55="Syracuse",Syracuse!$F$18,IF(A55="Villanova",Villanova!$F$18,IF(A55="Drexel",Drexel!$F$18,IF(A55="Hofstra",Hofstra!$F$18,IF(A55="Penn State",'Penn State'!$F$18,IF(A55="Delaware",Delaware!$F$18,IF(A55="Massachusetts",Massachusetts!$F$18,IF(A55="Bellarmine",Bellarmine!$F$18,IF(A55="Fairfield",Fairfield!$F$18,IF(A55="Hobart",Hobart!$F$18,IF(A55="Loyola",Loyola!$F$18,IF(A55="Ohio State",'Ohio State'!$F$18,IF(A55="Denver",Denver!$F$18,IF(A55="Johns Hopkins",'Johns Hopkins'!$F$18,IF(A55="Mercer",Mercer!$F$18,IF(A55="Michigan",Michigan!$F$18,IF(A55="Brown",Brown!$F$18,IF(A55="Cornell",Cornell!$F$18,IF(A55="Dartmouth",Dartmouth!$F$18,IF(A55="Harvard",Harvard!$F$18,IF(A55="Pennsylvania",Pennsylvania!$F$18,IF(A55="Princeton",Princeton!$F$18,IF(A55="Yale",Yale!$F$18,IF(A55="Canisius",Canisius!$F$18,IF(A55="Jacksonville",Jacksonville!$F$18,IF(A55="Manhattan",Manhattan!$F$18,IF(A55="Marist",Marist!$F$18,IF(A55="St. Josephs",'St. Josephs'!$F$18,IF(A55="Siena",Siena!$F$18,IF(A55="VMI",VMI!$F$18,IF(A55="Bryant",Bryant!$F$18,IF(A55="Mt. St. Marys",'Mount St. Marys'!$F$18,IF(A55="Quinnipiac",Quinnipiac!$F$18,IF(A55="Robert Morris",'Robert Morris'!$F$18,IF(A55="Sacred Heart",'Sacred Heart'!$F$18,IF(A55="Wagner",Wagner!$F$18,IF(A55="Army",Army!$F$18,IF(A55="Bucknell",Bucknell!$F$18,IF(A55="Colgate",Colgate!$F$18,IF(A55="Towson",Towson!$F$18,IF(A55="Holy Cross",'Holy Cross'!$F$18,IF(A55="Lafayette",Lafayette!$F$18,IF(A55="Lehigh",Lehigh!$F$18,IF(A55="Navy",Navy!$F$18,0)))))))))))))))))))))))))))))))))))))))))))))))))))))))))))))</f>
        <v>31.72043010752688</v>
      </c>
      <c r="C55" s="10">
        <f>IF(A55="Air Force",'Air Force'!$F$19,IF(A55="Albany",Albany!$F$19,IF(A55="Detroit",Detroit!$F$19,IF(A55="Binghamton",Binghamton!$F$19,IF(A55="Hartford",Hartford!$F$19,IF(A55="Stony Brook",'Stony Brook'!$F$19,IF(A55="UMBC",UMBC!$F$19,IF(A55="Vermont",Vermont!$F$19,IF(A55="Duke",Duke!$F$19,IF(A55="Maryland",Maryland!$F$19,IF(A55="North Carolina",'North Carolina'!$F$19,IF(A55="Virginia",Virginia!$F$19,IF(A55="Georgetown",Georgetown!$F$19,IF(A55="Notre Dame",'Notre Dame'!$F$19,IF(A55="Providence",Providence!$F$19,IF(A55="Rutgers",Rutgers!$F$19,IF(A55="St. Johns",'St. Johns'!$F$19,IF(A55="Syracuse",Syracuse!$F$19,IF(A55="Villanova",Villanova!$F$19,IF(A55="Drexel",Drexel!$F$19,IF(A55="Hofstra",Hofstra!$F$19,IF(A55="Penn State",'Penn State'!$F$19,IF(A55="Delaware",Delaware!$F$19,IF(A55="Massachusetts",Massachusetts!$F$19,IF(A55="Bellarmine",Bellarmine!$F$19,IF(A55="Fairfield",Fairfield!$F$19,IF(A55="Hobart",Hobart!$F$19,IF(A55="Loyola",Loyola!$F$19,IF(A55="Ohio State",'Ohio State'!$F$19,IF(A55="Denver",Denver!$F$19,IF(A55="Johns Hopkins",'Johns Hopkins'!$F$19,IF(A55="Mercer",Mercer!$F$19,IF(A55="Michigan",Michigan!$F$19,IF(A55="Brown",Brown!$F$19,IF(A55="Cornell",Cornell!$F$19,IF(A55="Dartmouth",Dartmouth!$F$19,IF(A55="Harvard",Harvard!$F$19,IF(A55="Pennsylvania",Pennsylvania!$F$19,IF(A55="Princeton",Princeton!$F$19,IF(A55="Yale",Yale!$F$19,IF(A55="Canisius",Canisius!$F$19,IF(A55="Jacksonville",Jacksonville!$F$19,IF(A55="Manhattan",Manhattan!$F$19,IF(A55="Marist",Marist!$F$19,IF(A55="St. Josephs",'St. Josephs'!$F$19,IF(A55="Siena",Siena!$F$19,IF(A55="VMI",VMI!$F$19,IF(A55="Bryant",Bryant!$F$19,IF(A55="Mt. St. Marys",'Mount St. Marys'!$F$19,IF(A55="Quinnipiac",Quinnipiac!$F$19,IF(A55="Robert Morris",'Robert Morris'!$F$19,IF(A55="Sacred Heart",'Sacred Heart'!$F$19,IF(A55="Wagner",Wagner!$F$19,IF(A55="Army",Army!$F$19,IF(A55="Bucknell",Bucknell!$F$19,IF(A55="Colgate",Colgate!$F$19,IF(A55="Towson",Towson!$F$19,IF(A55="Holy Cross",'Holy Cross'!$F$19,IF(A55="Lafayette",Lafayette!$F$19,IF(A55="Lehigh",Lehigh!$F$19,IF(A55="Navy",Navy!$F$19,0)))))))))))))))))))))))))))))))))))))))))))))))))))))))))))))</f>
        <v>30.153846153846153</v>
      </c>
      <c r="D55" s="65" t="s">
        <v>46</v>
      </c>
      <c r="E55" s="12" t="s">
        <v>351</v>
      </c>
      <c r="F55" s="79">
        <f>B28/F9</f>
        <v>0.44951140065146578</v>
      </c>
      <c r="G55" s="79">
        <f>C28/F10</f>
        <v>0.4050632911392405</v>
      </c>
      <c r="H55" s="64"/>
      <c r="M55" s="65" t="s">
        <v>45</v>
      </c>
    </row>
    <row r="56" spans="1:13">
      <c r="A56" s="4" t="s">
        <v>13</v>
      </c>
      <c r="B56" s="10">
        <f>IF(A56="Air Force",'Air Force'!$F$18,IF(A56="Albany",Albany!$F$18,IF(A56="Detroit",Detroit!$F$18,IF(A56="Binghamton",Binghamton!$F$18,IF(A56="Hartford",Hartford!$F$18,IF(A56="Stony Brook",'Stony Brook'!$F$18,IF(A56="UMBC",UMBC!$F$18,IF(A56="Vermont",Vermont!$F$18,IF(A56="Duke",Duke!$F$18,IF(A56="Maryland",Maryland!$F$18,IF(A56="North Carolina",'North Carolina'!$F$18,IF(A56="Virginia",Virginia!$F$18,IF(A56="Georgetown",Georgetown!$F$18,IF(A56="Notre Dame",'Notre Dame'!$F$18,IF(A56="Providence",Providence!$F$18,IF(A56="Rutgers",Rutgers!$F$18,IF(A56="St. Johns",'St. Johns'!$F$18,IF(A56="Syracuse",Syracuse!$F$18,IF(A56="Villanova",Villanova!$F$18,IF(A56="Drexel",Drexel!$F$18,IF(A56="Hofstra",Hofstra!$F$18,IF(A56="Penn State",'Penn State'!$F$18,IF(A56="Delaware",Delaware!$F$18,IF(A56="Massachusetts",Massachusetts!$F$18,IF(A56="Bellarmine",Bellarmine!$F$18,IF(A56="Fairfield",Fairfield!$F$18,IF(A56="Hobart",Hobart!$F$18,IF(A56="Loyola",Loyola!$F$18,IF(A56="Ohio State",'Ohio State'!$F$18,IF(A56="Denver",Denver!$F$18,IF(A56="Johns Hopkins",'Johns Hopkins'!$F$18,IF(A56="Mercer",Mercer!$F$18,IF(A56="Michigan",Michigan!$F$18,IF(A56="Brown",Brown!$F$18,IF(A56="Cornell",Cornell!$F$18,IF(A56="Dartmouth",Dartmouth!$F$18,IF(A56="Harvard",Harvard!$F$18,IF(A56="Pennsylvania",Pennsylvania!$F$18,IF(A56="Princeton",Princeton!$F$18,IF(A56="Yale",Yale!$F$18,IF(A56="Canisius",Canisius!$F$18,IF(A56="Jacksonville",Jacksonville!$F$18,IF(A56="Manhattan",Manhattan!$F$18,IF(A56="Marist",Marist!$F$18,IF(A56="St. Josephs",'St. Josephs'!$F$18,IF(A56="Siena",Siena!$F$18,IF(A56="VMI",VMI!$F$18,IF(A56="Bryant",Bryant!$F$18,IF(A56="Mt. St. Marys",'Mount St. Marys'!$F$18,IF(A56="Quinnipiac",Quinnipiac!$F$18,IF(A56="Robert Morris",'Robert Morris'!$F$18,IF(A56="Sacred Heart",'Sacred Heart'!$F$18,IF(A56="Wagner",Wagner!$F$18,IF(A56="Army",Army!$F$18,IF(A56="Bucknell",Bucknell!$F$18,IF(A56="Colgate",Colgate!$F$18,IF(A56="Towson",Towson!$F$18,IF(A56="Holy Cross",'Holy Cross'!$F$18,IF(A56="Lafayette",Lafayette!$F$18,IF(A56="Lehigh",Lehigh!$F$18,IF(A56="Navy",Navy!$F$18,0)))))))))))))))))))))))))))))))))))))))))))))))))))))))))))))</f>
        <v>35.977337110481585</v>
      </c>
      <c r="C56" s="10">
        <f>IF(A56="Air Force",'Air Force'!$F$19,IF(A56="Albany",Albany!$F$19,IF(A56="Detroit",Detroit!$F$19,IF(A56="Binghamton",Binghamton!$F$19,IF(A56="Hartford",Hartford!$F$19,IF(A56="Stony Brook",'Stony Brook'!$F$19,IF(A56="UMBC",UMBC!$F$19,IF(A56="Vermont",Vermont!$F$19,IF(A56="Duke",Duke!$F$19,IF(A56="Maryland",Maryland!$F$19,IF(A56="North Carolina",'North Carolina'!$F$19,IF(A56="Virginia",Virginia!$F$19,IF(A56="Georgetown",Georgetown!$F$19,IF(A56="Notre Dame",'Notre Dame'!$F$19,IF(A56="Providence",Providence!$F$19,IF(A56="Rutgers",Rutgers!$F$19,IF(A56="St. Johns",'St. Johns'!$F$19,IF(A56="Syracuse",Syracuse!$F$19,IF(A56="Villanova",Villanova!$F$19,IF(A56="Drexel",Drexel!$F$19,IF(A56="Hofstra",Hofstra!$F$19,IF(A56="Penn State",'Penn State'!$F$19,IF(A56="Delaware",Delaware!$F$19,IF(A56="Massachusetts",Massachusetts!$F$19,IF(A56="Bellarmine",Bellarmine!$F$19,IF(A56="Fairfield",Fairfield!$F$19,IF(A56="Hobart",Hobart!$F$19,IF(A56="Loyola",Loyola!$F$19,IF(A56="Ohio State",'Ohio State'!$F$19,IF(A56="Denver",Denver!$F$19,IF(A56="Johns Hopkins",'Johns Hopkins'!$F$19,IF(A56="Mercer",Mercer!$F$19,IF(A56="Michigan",Michigan!$F$19,IF(A56="Brown",Brown!$F$19,IF(A56="Cornell",Cornell!$F$19,IF(A56="Dartmouth",Dartmouth!$F$19,IF(A56="Harvard",Harvard!$F$19,IF(A56="Pennsylvania",Pennsylvania!$F$19,IF(A56="Princeton",Princeton!$F$19,IF(A56="Yale",Yale!$F$19,IF(A56="Canisius",Canisius!$F$19,IF(A56="Jacksonville",Jacksonville!$F$19,IF(A56="Manhattan",Manhattan!$F$19,IF(A56="Marist",Marist!$F$19,IF(A56="St. Josephs",'St. Josephs'!$F$19,IF(A56="Siena",Siena!$F$19,IF(A56="VMI",VMI!$F$19,IF(A56="Bryant",Bryant!$F$19,IF(A56="Mt. St. Marys",'Mount St. Marys'!$F$19,IF(A56="Quinnipiac",Quinnipiac!$F$19,IF(A56="Robert Morris",'Robert Morris'!$F$19,IF(A56="Sacred Heart",'Sacred Heart'!$F$19,IF(A56="Wagner",Wagner!$F$19,IF(A56="Army",Army!$F$19,IF(A56="Bucknell",Bucknell!$F$19,IF(A56="Colgate",Colgate!$F$19,IF(A56="Towson",Towson!$F$19,IF(A56="Holy Cross",'Holy Cross'!$F$19,IF(A56="Lafayette",Lafayette!$F$19,IF(A56="Lehigh",Lehigh!$F$19,IF(A56="Navy",Navy!$F$19,0)))))))))))))))))))))))))))))))))))))))))))))))))))))))))))))</f>
        <v>26.229508196721312</v>
      </c>
      <c r="D56" s="65" t="s">
        <v>48</v>
      </c>
      <c r="E56" s="7"/>
      <c r="F56" s="7"/>
      <c r="G56" s="7"/>
      <c r="H56" s="64"/>
      <c r="M56" s="65" t="s">
        <v>46</v>
      </c>
    </row>
    <row r="57" spans="1:13">
      <c r="A57" s="4" t="s">
        <v>0</v>
      </c>
      <c r="B57" s="10">
        <f>IF(A57="Air Force",'Air Force'!$F$18,IF(A57="Albany",Albany!$F$18,IF(A57="Detroit",Detroit!$F$18,IF(A57="Binghamton",Binghamton!$F$18,IF(A57="Hartford",Hartford!$F$18,IF(A57="Stony Brook",'Stony Brook'!$F$18,IF(A57="UMBC",UMBC!$F$18,IF(A57="Vermont",Vermont!$F$18,IF(A57="Duke",Duke!$F$18,IF(A57="Maryland",Maryland!$F$18,IF(A57="North Carolina",'North Carolina'!$F$18,IF(A57="Virginia",Virginia!$F$18,IF(A57="Georgetown",Georgetown!$F$18,IF(A57="Notre Dame",'Notre Dame'!$F$18,IF(A57="Providence",Providence!$F$18,IF(A57="Rutgers",Rutgers!$F$18,IF(A57="St. Johns",'St. Johns'!$F$18,IF(A57="Syracuse",Syracuse!$F$18,IF(A57="Villanova",Villanova!$F$18,IF(A57="Drexel",Drexel!$F$18,IF(A57="Hofstra",Hofstra!$F$18,IF(A57="Penn State",'Penn State'!$F$18,IF(A57="Delaware",Delaware!$F$18,IF(A57="Massachusetts",Massachusetts!$F$18,IF(A57="Bellarmine",Bellarmine!$F$18,IF(A57="Fairfield",Fairfield!$F$18,IF(A57="Hobart",Hobart!$F$18,IF(A57="Loyola",Loyola!$F$18,IF(A57="Ohio State",'Ohio State'!$F$18,IF(A57="Denver",Denver!$F$18,IF(A57="Johns Hopkins",'Johns Hopkins'!$F$18,IF(A57="Mercer",Mercer!$F$18,IF(A57="Michigan",Michigan!$F$18,IF(A57="Brown",Brown!$F$18,IF(A57="Cornell",Cornell!$F$18,IF(A57="Dartmouth",Dartmouth!$F$18,IF(A57="Harvard",Harvard!$F$18,IF(A57="Pennsylvania",Pennsylvania!$F$18,IF(A57="Princeton",Princeton!$F$18,IF(A57="Yale",Yale!$F$18,IF(A57="Canisius",Canisius!$F$18,IF(A57="Jacksonville",Jacksonville!$F$18,IF(A57="Manhattan",Manhattan!$F$18,IF(A57="Marist",Marist!$F$18,IF(A57="St. Josephs",'St. Josephs'!$F$18,IF(A57="Siena",Siena!$F$18,IF(A57="VMI",VMI!$F$18,IF(A57="Bryant",Bryant!$F$18,IF(A57="Mt. St. Marys",'Mount St. Marys'!$F$18,IF(A57="Quinnipiac",Quinnipiac!$F$18,IF(A57="Robert Morris",'Robert Morris'!$F$18,IF(A57="Sacred Heart",'Sacred Heart'!$F$18,IF(A57="Wagner",Wagner!$F$18,IF(A57="Army",Army!$F$18,IF(A57="Bucknell",Bucknell!$F$18,IF(A57="Colgate",Colgate!$F$18,IF(A57="Towson",Towson!$F$18,IF(A57="Holy Cross",'Holy Cross'!$F$18,IF(A57="Lafayette",Lafayette!$F$18,IF(A57="Lehigh",Lehigh!$F$18,IF(A57="Navy",Navy!$F$18,0)))))))))))))))))))))))))))))))))))))))))))))))))))))))))))))</f>
        <v>34.090909090909086</v>
      </c>
      <c r="C57" s="10">
        <f>IF(A57="Air Force",'Air Force'!$F$19,IF(A57="Albany",Albany!$F$19,IF(A57="Detroit",Detroit!$F$19,IF(A57="Binghamton",Binghamton!$F$19,IF(A57="Hartford",Hartford!$F$19,IF(A57="Stony Brook",'Stony Brook'!$F$19,IF(A57="UMBC",UMBC!$F$19,IF(A57="Vermont",Vermont!$F$19,IF(A57="Duke",Duke!$F$19,IF(A57="Maryland",Maryland!$F$19,IF(A57="North Carolina",'North Carolina'!$F$19,IF(A57="Virginia",Virginia!$F$19,IF(A57="Georgetown",Georgetown!$F$19,IF(A57="Notre Dame",'Notre Dame'!$F$19,IF(A57="Providence",Providence!$F$19,IF(A57="Rutgers",Rutgers!$F$19,IF(A57="St. Johns",'St. Johns'!$F$19,IF(A57="Syracuse",Syracuse!$F$19,IF(A57="Villanova",Villanova!$F$19,IF(A57="Drexel",Drexel!$F$19,IF(A57="Hofstra",Hofstra!$F$19,IF(A57="Penn State",'Penn State'!$F$19,IF(A57="Delaware",Delaware!$F$19,IF(A57="Massachusetts",Massachusetts!$F$19,IF(A57="Bellarmine",Bellarmine!$F$19,IF(A57="Fairfield",Fairfield!$F$19,IF(A57="Hobart",Hobart!$F$19,IF(A57="Loyola",Loyola!$F$19,IF(A57="Ohio State",'Ohio State'!$F$19,IF(A57="Denver",Denver!$F$19,IF(A57="Johns Hopkins",'Johns Hopkins'!$F$19,IF(A57="Mercer",Mercer!$F$19,IF(A57="Michigan",Michigan!$F$19,IF(A57="Brown",Brown!$F$19,IF(A57="Cornell",Cornell!$F$19,IF(A57="Dartmouth",Dartmouth!$F$19,IF(A57="Harvard",Harvard!$F$19,IF(A57="Pennsylvania",Pennsylvania!$F$19,IF(A57="Princeton",Princeton!$F$19,IF(A57="Yale",Yale!$F$19,IF(A57="Canisius",Canisius!$F$19,IF(A57="Jacksonville",Jacksonville!$F$19,IF(A57="Manhattan",Manhattan!$F$19,IF(A57="Marist",Marist!$F$19,IF(A57="St. Josephs",'St. Josephs'!$F$19,IF(A57="Siena",Siena!$F$19,IF(A57="VMI",VMI!$F$19,IF(A57="Bryant",Bryant!$F$19,IF(A57="Mt. St. Marys",'Mount St. Marys'!$F$19,IF(A57="Quinnipiac",Quinnipiac!$F$19,IF(A57="Robert Morris",'Robert Morris'!$F$19,IF(A57="Sacred Heart",'Sacred Heart'!$F$19,IF(A57="Wagner",Wagner!$F$19,IF(A57="Army",Army!$F$19,IF(A57="Bucknell",Bucknell!$F$19,IF(A57="Colgate",Colgate!$F$19,IF(A57="Towson",Towson!$F$19,IF(A57="Holy Cross",'Holy Cross'!$F$19,IF(A57="Lafayette",Lafayette!$F$19,IF(A57="Lehigh",Lehigh!$F$19,IF(A57="Navy",Navy!$F$19,0)))))))))))))))))))))))))))))))))))))))))))))))))))))))))))))</f>
        <v>24.795640326975477</v>
      </c>
      <c r="D57" s="65" t="s">
        <v>192</v>
      </c>
      <c r="E57" s="25" t="s">
        <v>99</v>
      </c>
      <c r="F57" s="7"/>
      <c r="G57" s="7"/>
      <c r="H57" s="64"/>
      <c r="M57" s="65" t="s">
        <v>48</v>
      </c>
    </row>
    <row r="58" spans="1:13">
      <c r="A58" s="4" t="s">
        <v>193</v>
      </c>
      <c r="B58" s="10">
        <f>IF(A58="Air Force",'Air Force'!$F$18,IF(A58="Albany",Albany!$F$18,IF(A58="Detroit",Detroit!$F$18,IF(A58="Binghamton",Binghamton!$F$18,IF(A58="Hartford",Hartford!$F$18,IF(A58="Stony Brook",'Stony Brook'!$F$18,IF(A58="UMBC",UMBC!$F$18,IF(A58="Vermont",Vermont!$F$18,IF(A58="Duke",Duke!$F$18,IF(A58="Maryland",Maryland!$F$18,IF(A58="North Carolina",'North Carolina'!$F$18,IF(A58="Virginia",Virginia!$F$18,IF(A58="Georgetown",Georgetown!$F$18,IF(A58="Notre Dame",'Notre Dame'!$F$18,IF(A58="Providence",Providence!$F$18,IF(A58="Rutgers",Rutgers!$F$18,IF(A58="St. Johns",'St. Johns'!$F$18,IF(A58="Syracuse",Syracuse!$F$18,IF(A58="Villanova",Villanova!$F$18,IF(A58="Drexel",Drexel!$F$18,IF(A58="Hofstra",Hofstra!$F$18,IF(A58="Penn State",'Penn State'!$F$18,IF(A58="Delaware",Delaware!$F$18,IF(A58="Massachusetts",Massachusetts!$F$18,IF(A58="Bellarmine",Bellarmine!$F$18,IF(A58="Fairfield",Fairfield!$F$18,IF(A58="Hobart",Hobart!$F$18,IF(A58="Loyola",Loyola!$F$18,IF(A58="Ohio State",'Ohio State'!$F$18,IF(A58="Denver",Denver!$F$18,IF(A58="Johns Hopkins",'Johns Hopkins'!$F$18,IF(A58="Mercer",Mercer!$F$18,IF(A58="Michigan",Michigan!$F$18,IF(A58="Brown",Brown!$F$18,IF(A58="Cornell",Cornell!$F$18,IF(A58="Dartmouth",Dartmouth!$F$18,IF(A58="Harvard",Harvard!$F$18,IF(A58="Pennsylvania",Pennsylvania!$F$18,IF(A58="Princeton",Princeton!$F$18,IF(A58="Yale",Yale!$F$18,IF(A58="Canisius",Canisius!$F$18,IF(A58="Jacksonville",Jacksonville!$F$18,IF(A58="Manhattan",Manhattan!$F$18,IF(A58="Marist",Marist!$F$18,IF(A58="St. Josephs",'St. Josephs'!$F$18,IF(A58="Siena",Siena!$F$18,IF(A58="VMI",VMI!$F$18,IF(A58="Bryant",Bryant!$F$18,IF(A58="Mt. St. Marys",'Mount St. Marys'!$F$18,IF(A58="Quinnipiac",Quinnipiac!$F$18,IF(A58="Robert Morris",'Robert Morris'!$F$18,IF(A58="Sacred Heart",'Sacred Heart'!$F$18,IF(A58="Wagner",Wagner!$F$18,IF(A58="Army",Army!$F$18,IF(A58="Bucknell",Bucknell!$F$18,IF(A58="Colgate",Colgate!$F$18,IF(A58="Towson",Towson!$F$18,IF(A58="Holy Cross",'Holy Cross'!$F$18,IF(A58="Lafayette",Lafayette!$F$18,IF(A58="Lehigh",Lehigh!$F$18,IF(A58="Navy",Navy!$F$18,0)))))))))))))))))))))))))))))))))))))))))))))))))))))))))))))</f>
        <v>0</v>
      </c>
      <c r="C58" s="10">
        <f>IF(A58="Air Force",'Air Force'!$F$19,IF(A58="Albany",Albany!$F$19,IF(A58="Detroit",Detroit!$F$19,IF(A58="Binghamton",Binghamton!$F$19,IF(A58="Hartford",Hartford!$F$19,IF(A58="Stony Brook",'Stony Brook'!$F$19,IF(A58="UMBC",UMBC!$F$19,IF(A58="Vermont",Vermont!$F$19,IF(A58="Duke",Duke!$F$19,IF(A58="Maryland",Maryland!$F$19,IF(A58="North Carolina",'North Carolina'!$F$19,IF(A58="Virginia",Virginia!$F$19,IF(A58="Georgetown",Georgetown!$F$19,IF(A58="Notre Dame",'Notre Dame'!$F$19,IF(A58="Providence",Providence!$F$19,IF(A58="Rutgers",Rutgers!$F$19,IF(A58="St. Johns",'St. Johns'!$F$19,IF(A58="Syracuse",Syracuse!$F$19,IF(A58="Villanova",Villanova!$F$19,IF(A58="Drexel",Drexel!$F$19,IF(A58="Hofstra",Hofstra!$F$19,IF(A58="Penn State",'Penn State'!$F$19,IF(A58="Delaware",Delaware!$F$19,IF(A58="Massachusetts",Massachusetts!$F$19,IF(A58="Bellarmine",Bellarmine!$F$19,IF(A58="Fairfield",Fairfield!$F$19,IF(A58="Hobart",Hobart!$F$19,IF(A58="Loyola",Loyola!$F$19,IF(A58="Ohio State",'Ohio State'!$F$19,IF(A58="Denver",Denver!$F$19,IF(A58="Johns Hopkins",'Johns Hopkins'!$F$19,IF(A58="Mercer",Mercer!$F$19,IF(A58="Michigan",Michigan!$F$19,IF(A58="Brown",Brown!$F$19,IF(A58="Cornell",Cornell!$F$19,IF(A58="Dartmouth",Dartmouth!$F$19,IF(A58="Harvard",Harvard!$F$19,IF(A58="Pennsylvania",Pennsylvania!$F$19,IF(A58="Princeton",Princeton!$F$19,IF(A58="Yale",Yale!$F$19,IF(A58="Canisius",Canisius!$F$19,IF(A58="Jacksonville",Jacksonville!$F$19,IF(A58="Manhattan",Manhattan!$F$19,IF(A58="Marist",Marist!$F$19,IF(A58="St. Josephs",'St. Josephs'!$F$19,IF(A58="Siena",Siena!$F$19,IF(A58="VMI",VMI!$F$19,IF(A58="Bryant",Bryant!$F$19,IF(A58="Mt. St. Marys",'Mount St. Marys'!$F$19,IF(A58="Quinnipiac",Quinnipiac!$F$19,IF(A58="Robert Morris",'Robert Morris'!$F$19,IF(A58="Sacred Heart",'Sacred Heart'!$F$19,IF(A58="Wagner",Wagner!$F$19,IF(A58="Army",Army!$F$19,IF(A58="Bucknell",Bucknell!$F$19,IF(A58="Colgate",Colgate!$F$19,IF(A58="Towson",Towson!$F$19,IF(A58="Holy Cross",'Holy Cross'!$F$19,IF(A58="Lafayette",Lafayette!$F$19,IF(A58="Lehigh",Lehigh!$F$19,IF(A58="Navy",Navy!$F$19,0)))))))))))))))))))))))))))))))))))))))))))))))))))))))))))))</f>
        <v>0</v>
      </c>
      <c r="D58" s="65" t="s">
        <v>191</v>
      </c>
      <c r="E58" s="12" t="s">
        <v>100</v>
      </c>
      <c r="F58" s="10">
        <f>B71</f>
        <v>29.186762204473283</v>
      </c>
      <c r="G58" s="7"/>
      <c r="H58" s="64"/>
      <c r="M58" s="65" t="s">
        <v>192</v>
      </c>
    </row>
    <row r="59" spans="1:13">
      <c r="A59" s="4" t="s">
        <v>193</v>
      </c>
      <c r="B59" s="10">
        <f>IF(A59="Air Force",'Air Force'!$F$18,IF(A59="Albany",Albany!$F$18,IF(A59="Detroit",Detroit!$F$18,IF(A59="Binghamton",Binghamton!$F$18,IF(A59="Hartford",Hartford!$F$18,IF(A59="Stony Brook",'Stony Brook'!$F$18,IF(A59="UMBC",UMBC!$F$18,IF(A59="Vermont",Vermont!$F$18,IF(A59="Duke",Duke!$F$18,IF(A59="Maryland",Maryland!$F$18,IF(A59="North Carolina",'North Carolina'!$F$18,IF(A59="Virginia",Virginia!$F$18,IF(A59="Georgetown",Georgetown!$F$18,IF(A59="Notre Dame",'Notre Dame'!$F$18,IF(A59="Providence",Providence!$F$18,IF(A59="Rutgers",Rutgers!$F$18,IF(A59="St. Johns",'St. Johns'!$F$18,IF(A59="Syracuse",Syracuse!$F$18,IF(A59="Villanova",Villanova!$F$18,IF(A59="Drexel",Drexel!$F$18,IF(A59="Hofstra",Hofstra!$F$18,IF(A59="Penn State",'Penn State'!$F$18,IF(A59="Delaware",Delaware!$F$18,IF(A59="Massachusetts",Massachusetts!$F$18,IF(A59="Bellarmine",Bellarmine!$F$18,IF(A59="Fairfield",Fairfield!$F$18,IF(A59="Hobart",Hobart!$F$18,IF(A59="Loyola",Loyola!$F$18,IF(A59="Ohio State",'Ohio State'!$F$18,IF(A59="Denver",Denver!$F$18,IF(A59="Johns Hopkins",'Johns Hopkins'!$F$18,IF(A59="Mercer",Mercer!$F$18,IF(A59="Michigan",Michigan!$F$18,IF(A59="Brown",Brown!$F$18,IF(A59="Cornell",Cornell!$F$18,IF(A59="Dartmouth",Dartmouth!$F$18,IF(A59="Harvard",Harvard!$F$18,IF(A59="Pennsylvania",Pennsylvania!$F$18,IF(A59="Princeton",Princeton!$F$18,IF(A59="Yale",Yale!$F$18,IF(A59="Canisius",Canisius!$F$18,IF(A59="Jacksonville",Jacksonville!$F$18,IF(A59="Manhattan",Manhattan!$F$18,IF(A59="Marist",Marist!$F$18,IF(A59="St. Josephs",'St. Josephs'!$F$18,IF(A59="Siena",Siena!$F$18,IF(A59="VMI",VMI!$F$18,IF(A59="Bryant",Bryant!$F$18,IF(A59="Mt. St. Marys",'Mount St. Marys'!$F$18,IF(A59="Quinnipiac",Quinnipiac!$F$18,IF(A59="Robert Morris",'Robert Morris'!$F$18,IF(A59="Sacred Heart",'Sacred Heart'!$F$18,IF(A59="Wagner",Wagner!$F$18,IF(A59="Army",Army!$F$18,IF(A59="Bucknell",Bucknell!$F$18,IF(A59="Colgate",Colgate!$F$18,IF(A59="Towson",Towson!$F$18,IF(A59="Holy Cross",'Holy Cross'!$F$18,IF(A59="Lafayette",Lafayette!$F$18,IF(A59="Lehigh",Lehigh!$F$18,IF(A59="Navy",Navy!$F$18,0)))))))))))))))))))))))))))))))))))))))))))))))))))))))))))))</f>
        <v>0</v>
      </c>
      <c r="C59" s="10">
        <f>IF(A59="Air Force",'Air Force'!$F$19,IF(A59="Albany",Albany!$F$19,IF(A59="Detroit",Detroit!$F$19,IF(A59="Binghamton",Binghamton!$F$19,IF(A59="Hartford",Hartford!$F$19,IF(A59="Stony Brook",'Stony Brook'!$F$19,IF(A59="UMBC",UMBC!$F$19,IF(A59="Vermont",Vermont!$F$19,IF(A59="Duke",Duke!$F$19,IF(A59="Maryland",Maryland!$F$19,IF(A59="North Carolina",'North Carolina'!$F$19,IF(A59="Virginia",Virginia!$F$19,IF(A59="Georgetown",Georgetown!$F$19,IF(A59="Notre Dame",'Notre Dame'!$F$19,IF(A59="Providence",Providence!$F$19,IF(A59="Rutgers",Rutgers!$F$19,IF(A59="St. Johns",'St. Johns'!$F$19,IF(A59="Syracuse",Syracuse!$F$19,IF(A59="Villanova",Villanova!$F$19,IF(A59="Drexel",Drexel!$F$19,IF(A59="Hofstra",Hofstra!$F$19,IF(A59="Penn State",'Penn State'!$F$19,IF(A59="Delaware",Delaware!$F$19,IF(A59="Massachusetts",Massachusetts!$F$19,IF(A59="Bellarmine",Bellarmine!$F$19,IF(A59="Fairfield",Fairfield!$F$19,IF(A59="Hobart",Hobart!$F$19,IF(A59="Loyola",Loyola!$F$19,IF(A59="Ohio State",'Ohio State'!$F$19,IF(A59="Denver",Denver!$F$19,IF(A59="Johns Hopkins",'Johns Hopkins'!$F$19,IF(A59="Mercer",Mercer!$F$19,IF(A59="Michigan",Michigan!$F$19,IF(A59="Brown",Brown!$F$19,IF(A59="Cornell",Cornell!$F$19,IF(A59="Dartmouth",Dartmouth!$F$19,IF(A59="Harvard",Harvard!$F$19,IF(A59="Pennsylvania",Pennsylvania!$F$19,IF(A59="Princeton",Princeton!$F$19,IF(A59="Yale",Yale!$F$19,IF(A59="Canisius",Canisius!$F$19,IF(A59="Jacksonville",Jacksonville!$F$19,IF(A59="Manhattan",Manhattan!$F$19,IF(A59="Marist",Marist!$F$19,IF(A59="St. Josephs",'St. Josephs'!$F$19,IF(A59="Siena",Siena!$F$19,IF(A59="VMI",VMI!$F$19,IF(A59="Bryant",Bryant!$F$19,IF(A59="Mt. St. Marys",'Mount St. Marys'!$F$19,IF(A59="Quinnipiac",Quinnipiac!$F$19,IF(A59="Robert Morris",'Robert Morris'!$F$19,IF(A59="Sacred Heart",'Sacred Heart'!$F$19,IF(A59="Wagner",Wagner!$F$19,IF(A59="Army",Army!$F$19,IF(A59="Bucknell",Bucknell!$F$19,IF(A59="Colgate",Colgate!$F$19,IF(A59="Towson",Towson!$F$19,IF(A59="Holy Cross",'Holy Cross'!$F$19,IF(A59="Lafayette",Lafayette!$F$19,IF(A59="Lehigh",Lehigh!$F$19,IF(A59="Navy",Navy!$F$19,0)))))))))))))))))))))))))))))))))))))))))))))))))))))))))))))</f>
        <v>0</v>
      </c>
      <c r="D59" s="65" t="s">
        <v>49</v>
      </c>
      <c r="E59" s="12" t="s">
        <v>101</v>
      </c>
      <c r="F59" s="10">
        <f>C71</f>
        <v>29.307027967039453</v>
      </c>
      <c r="G59" s="7"/>
      <c r="H59" s="64"/>
      <c r="M59" s="65" t="s">
        <v>191</v>
      </c>
    </row>
    <row r="60" spans="1:13">
      <c r="A60" s="4" t="s">
        <v>193</v>
      </c>
      <c r="B60" s="10">
        <f>IF(A60="Air Force",'Air Force'!$F$18,IF(A60="Albany",Albany!$F$18,IF(A60="Detroit",Detroit!$F$18,IF(A60="Binghamton",Binghamton!$F$18,IF(A60="Hartford",Hartford!$F$18,IF(A60="Stony Brook",'Stony Brook'!$F$18,IF(A60="UMBC",UMBC!$F$18,IF(A60="Vermont",Vermont!$F$18,IF(A60="Duke",Duke!$F$18,IF(A60="Maryland",Maryland!$F$18,IF(A60="North Carolina",'North Carolina'!$F$18,IF(A60="Virginia",Virginia!$F$18,IF(A60="Georgetown",Georgetown!$F$18,IF(A60="Notre Dame",'Notre Dame'!$F$18,IF(A60="Providence",Providence!$F$18,IF(A60="Rutgers",Rutgers!$F$18,IF(A60="St. Johns",'St. Johns'!$F$18,IF(A60="Syracuse",Syracuse!$F$18,IF(A60="Villanova",Villanova!$F$18,IF(A60="Drexel",Drexel!$F$18,IF(A60="Hofstra",Hofstra!$F$18,IF(A60="Penn State",'Penn State'!$F$18,IF(A60="Delaware",Delaware!$F$18,IF(A60="Massachusetts",Massachusetts!$F$18,IF(A60="Bellarmine",Bellarmine!$F$18,IF(A60="Fairfield",Fairfield!$F$18,IF(A60="Hobart",Hobart!$F$18,IF(A60="Loyola",Loyola!$F$18,IF(A60="Ohio State",'Ohio State'!$F$18,IF(A60="Denver",Denver!$F$18,IF(A60="Johns Hopkins",'Johns Hopkins'!$F$18,IF(A60="Mercer",Mercer!$F$18,IF(A60="Michigan",Michigan!$F$18,IF(A60="Brown",Brown!$F$18,IF(A60="Cornell",Cornell!$F$18,IF(A60="Dartmouth",Dartmouth!$F$18,IF(A60="Harvard",Harvard!$F$18,IF(A60="Pennsylvania",Pennsylvania!$F$18,IF(A60="Princeton",Princeton!$F$18,IF(A60="Yale",Yale!$F$18,IF(A60="Canisius",Canisius!$F$18,IF(A60="Jacksonville",Jacksonville!$F$18,IF(A60="Manhattan",Manhattan!$F$18,IF(A60="Marist",Marist!$F$18,IF(A60="St. Josephs",'St. Josephs'!$F$18,IF(A60="Siena",Siena!$F$18,IF(A60="VMI",VMI!$F$18,IF(A60="Bryant",Bryant!$F$18,IF(A60="Mt. St. Marys",'Mount St. Marys'!$F$18,IF(A60="Quinnipiac",Quinnipiac!$F$18,IF(A60="Robert Morris",'Robert Morris'!$F$18,IF(A60="Sacred Heart",'Sacred Heart'!$F$18,IF(A60="Wagner",Wagner!$F$18,IF(A60="Army",Army!$F$18,IF(A60="Bucknell",Bucknell!$F$18,IF(A60="Colgate",Colgate!$F$18,IF(A60="Towson",Towson!$F$18,IF(A60="Holy Cross",'Holy Cross'!$F$18,IF(A60="Lafayette",Lafayette!$F$18,IF(A60="Lehigh",Lehigh!$F$18,IF(A60="Navy",Navy!$F$18,0)))))))))))))))))))))))))))))))))))))))))))))))))))))))))))))</f>
        <v>0</v>
      </c>
      <c r="C60" s="10">
        <f>IF(A60="Air Force",'Air Force'!$F$19,IF(A60="Albany",Albany!$F$19,IF(A60="Detroit",Detroit!$F$19,IF(A60="Binghamton",Binghamton!$F$19,IF(A60="Hartford",Hartford!$F$19,IF(A60="Stony Brook",'Stony Brook'!$F$19,IF(A60="UMBC",UMBC!$F$19,IF(A60="Vermont",Vermont!$F$19,IF(A60="Duke",Duke!$F$19,IF(A60="Maryland",Maryland!$F$19,IF(A60="North Carolina",'North Carolina'!$F$19,IF(A60="Virginia",Virginia!$F$19,IF(A60="Georgetown",Georgetown!$F$19,IF(A60="Notre Dame",'Notre Dame'!$F$19,IF(A60="Providence",Providence!$F$19,IF(A60="Rutgers",Rutgers!$F$19,IF(A60="St. Johns",'St. Johns'!$F$19,IF(A60="Syracuse",Syracuse!$F$19,IF(A60="Villanova",Villanova!$F$19,IF(A60="Drexel",Drexel!$F$19,IF(A60="Hofstra",Hofstra!$F$19,IF(A60="Penn State",'Penn State'!$F$19,IF(A60="Delaware",Delaware!$F$19,IF(A60="Massachusetts",Massachusetts!$F$19,IF(A60="Bellarmine",Bellarmine!$F$19,IF(A60="Fairfield",Fairfield!$F$19,IF(A60="Hobart",Hobart!$F$19,IF(A60="Loyola",Loyola!$F$19,IF(A60="Ohio State",'Ohio State'!$F$19,IF(A60="Denver",Denver!$F$19,IF(A60="Johns Hopkins",'Johns Hopkins'!$F$19,IF(A60="Mercer",Mercer!$F$19,IF(A60="Michigan",Michigan!$F$19,IF(A60="Brown",Brown!$F$19,IF(A60="Cornell",Cornell!$F$19,IF(A60="Dartmouth",Dartmouth!$F$19,IF(A60="Harvard",Harvard!$F$19,IF(A60="Pennsylvania",Pennsylvania!$F$19,IF(A60="Princeton",Princeton!$F$19,IF(A60="Yale",Yale!$F$19,IF(A60="Canisius",Canisius!$F$19,IF(A60="Jacksonville",Jacksonville!$F$19,IF(A60="Manhattan",Manhattan!$F$19,IF(A60="Marist",Marist!$F$19,IF(A60="St. Josephs",'St. Josephs'!$F$19,IF(A60="Siena",Siena!$F$19,IF(A60="VMI",VMI!$F$19,IF(A60="Bryant",Bryant!$F$19,IF(A60="Mt. St. Marys",'Mount St. Marys'!$F$19,IF(A60="Quinnipiac",Quinnipiac!$F$19,IF(A60="Robert Morris",'Robert Morris'!$F$19,IF(A60="Sacred Heart",'Sacred Heart'!$F$19,IF(A60="Wagner",Wagner!$F$19,IF(A60="Army",Army!$F$19,IF(A60="Bucknell",Bucknell!$F$19,IF(A60="Colgate",Colgate!$F$19,IF(A60="Towson",Towson!$F$19,IF(A60="Holy Cross",'Holy Cross'!$F$19,IF(A60="Lafayette",Lafayette!$F$19,IF(A60="Lehigh",Lehigh!$F$19,IF(A60="Navy",Navy!$F$19,0)))))))))))))))))))))))))))))))))))))))))))))))))))))))))))))</f>
        <v>0</v>
      </c>
      <c r="D60" s="65" t="s">
        <v>51</v>
      </c>
      <c r="E60" s="4" t="s">
        <v>153</v>
      </c>
      <c r="F60" s="10">
        <f>F58-F59</f>
        <v>-0.12026576256617005</v>
      </c>
      <c r="G60" s="7"/>
      <c r="H60" s="64"/>
      <c r="M60" s="65" t="s">
        <v>49</v>
      </c>
    </row>
    <row r="61" spans="1:13">
      <c r="A61" s="4" t="s">
        <v>193</v>
      </c>
      <c r="B61" s="10">
        <f>IF(A61="Air Force",'Air Force'!$F$18,IF(A61="Albany",Albany!$F$18,IF(A61="Detroit",Detroit!$F$18,IF(A61="Binghamton",Binghamton!$F$18,IF(A61="Hartford",Hartford!$F$18,IF(A61="Stony Brook",'Stony Brook'!$F$18,IF(A61="UMBC",UMBC!$F$18,IF(A61="Vermont",Vermont!$F$18,IF(A61="Duke",Duke!$F$18,IF(A61="Maryland",Maryland!$F$18,IF(A61="North Carolina",'North Carolina'!$F$18,IF(A61="Virginia",Virginia!$F$18,IF(A61="Georgetown",Georgetown!$F$18,IF(A61="Notre Dame",'Notre Dame'!$F$18,IF(A61="Providence",Providence!$F$18,IF(A61="Rutgers",Rutgers!$F$18,IF(A61="St. Johns",'St. Johns'!$F$18,IF(A61="Syracuse",Syracuse!$F$18,IF(A61="Villanova",Villanova!$F$18,IF(A61="Drexel",Drexel!$F$18,IF(A61="Hofstra",Hofstra!$F$18,IF(A61="Penn State",'Penn State'!$F$18,IF(A61="Delaware",Delaware!$F$18,IF(A61="Massachusetts",Massachusetts!$F$18,IF(A61="Bellarmine",Bellarmine!$F$18,IF(A61="Fairfield",Fairfield!$F$18,IF(A61="Hobart",Hobart!$F$18,IF(A61="Loyola",Loyola!$F$18,IF(A61="Ohio State",'Ohio State'!$F$18,IF(A61="Denver",Denver!$F$18,IF(A61="Johns Hopkins",'Johns Hopkins'!$F$18,IF(A61="Mercer",Mercer!$F$18,IF(A61="Michigan",Michigan!$F$18,IF(A61="Brown",Brown!$F$18,IF(A61="Cornell",Cornell!$F$18,IF(A61="Dartmouth",Dartmouth!$F$18,IF(A61="Harvard",Harvard!$F$18,IF(A61="Pennsylvania",Pennsylvania!$F$18,IF(A61="Princeton",Princeton!$F$18,IF(A61="Yale",Yale!$F$18,IF(A61="Canisius",Canisius!$F$18,IF(A61="Jacksonville",Jacksonville!$F$18,IF(A61="Manhattan",Manhattan!$F$18,IF(A61="Marist",Marist!$F$18,IF(A61="St. Josephs",'St. Josephs'!$F$18,IF(A61="Siena",Siena!$F$18,IF(A61="VMI",VMI!$F$18,IF(A61="Bryant",Bryant!$F$18,IF(A61="Mt. St. Marys",'Mount St. Marys'!$F$18,IF(A61="Quinnipiac",Quinnipiac!$F$18,IF(A61="Robert Morris",'Robert Morris'!$F$18,IF(A61="Sacred Heart",'Sacred Heart'!$F$18,IF(A61="Wagner",Wagner!$F$18,IF(A61="Army",Army!$F$18,IF(A61="Bucknell",Bucknell!$F$18,IF(A61="Colgate",Colgate!$F$18,IF(A61="Towson",Towson!$F$18,IF(A61="Holy Cross",'Holy Cross'!$F$18,IF(A61="Lafayette",Lafayette!$F$18,IF(A61="Lehigh",Lehigh!$F$18,IF(A61="Navy",Navy!$F$18,0)))))))))))))))))))))))))))))))))))))))))))))))))))))))))))))</f>
        <v>0</v>
      </c>
      <c r="C61" s="10">
        <f>IF(A61="Air Force",'Air Force'!$F$19,IF(A61="Albany",Albany!$F$19,IF(A61="Detroit",Detroit!$F$19,IF(A61="Binghamton",Binghamton!$F$19,IF(A61="Hartford",Hartford!$F$19,IF(A61="Stony Brook",'Stony Brook'!$F$19,IF(A61="UMBC",UMBC!$F$19,IF(A61="Vermont",Vermont!$F$19,IF(A61="Duke",Duke!$F$19,IF(A61="Maryland",Maryland!$F$19,IF(A61="North Carolina",'North Carolina'!$F$19,IF(A61="Virginia",Virginia!$F$19,IF(A61="Georgetown",Georgetown!$F$19,IF(A61="Notre Dame",'Notre Dame'!$F$19,IF(A61="Providence",Providence!$F$19,IF(A61="Rutgers",Rutgers!$F$19,IF(A61="St. Johns",'St. Johns'!$F$19,IF(A61="Syracuse",Syracuse!$F$19,IF(A61="Villanova",Villanova!$F$19,IF(A61="Drexel",Drexel!$F$19,IF(A61="Hofstra",Hofstra!$F$19,IF(A61="Penn State",'Penn State'!$F$19,IF(A61="Delaware",Delaware!$F$19,IF(A61="Massachusetts",Massachusetts!$F$19,IF(A61="Bellarmine",Bellarmine!$F$19,IF(A61="Fairfield",Fairfield!$F$19,IF(A61="Hobart",Hobart!$F$19,IF(A61="Loyola",Loyola!$F$19,IF(A61="Ohio State",'Ohio State'!$F$19,IF(A61="Denver",Denver!$F$19,IF(A61="Johns Hopkins",'Johns Hopkins'!$F$19,IF(A61="Mercer",Mercer!$F$19,IF(A61="Michigan",Michigan!$F$19,IF(A61="Brown",Brown!$F$19,IF(A61="Cornell",Cornell!$F$19,IF(A61="Dartmouth",Dartmouth!$F$19,IF(A61="Harvard",Harvard!$F$19,IF(A61="Pennsylvania",Pennsylvania!$F$19,IF(A61="Princeton",Princeton!$F$19,IF(A61="Yale",Yale!$F$19,IF(A61="Canisius",Canisius!$F$19,IF(A61="Jacksonville",Jacksonville!$F$19,IF(A61="Manhattan",Manhattan!$F$19,IF(A61="Marist",Marist!$F$19,IF(A61="St. Josephs",'St. Josephs'!$F$19,IF(A61="Siena",Siena!$F$19,IF(A61="VMI",VMI!$F$19,IF(A61="Bryant",Bryant!$F$19,IF(A61="Mt. St. Marys",'Mount St. Marys'!$F$19,IF(A61="Quinnipiac",Quinnipiac!$F$19,IF(A61="Robert Morris",'Robert Morris'!$F$19,IF(A61="Sacred Heart",'Sacred Heart'!$F$19,IF(A61="Wagner",Wagner!$F$19,IF(A61="Army",Army!$F$19,IF(A61="Bucknell",Bucknell!$F$19,IF(A61="Colgate",Colgate!$F$19,IF(A61="Towson",Towson!$F$19,IF(A61="Holy Cross",'Holy Cross'!$F$19,IF(A61="Lafayette",Lafayette!$F$19,IF(A61="Lehigh",Lehigh!$F$19,IF(A61="Navy",Navy!$F$19,0)))))))))))))))))))))))))))))))))))))))))))))))))))))))))))))</f>
        <v>0</v>
      </c>
      <c r="D61" s="65" t="s">
        <v>52</v>
      </c>
      <c r="E61" s="7"/>
      <c r="F61" s="7"/>
      <c r="G61" s="7"/>
      <c r="H61" s="64"/>
      <c r="M61" s="65" t="s">
        <v>51</v>
      </c>
    </row>
    <row r="62" spans="1:13">
      <c r="A62" s="4" t="s">
        <v>193</v>
      </c>
      <c r="B62" s="10">
        <f>IF(A62="Air Force",'Air Force'!$F$18,IF(A62="Albany",Albany!$F$18,IF(A62="Detroit",Detroit!$F$18,IF(A62="Binghamton",Binghamton!$F$18,IF(A62="Hartford",Hartford!$F$18,IF(A62="Stony Brook",'Stony Brook'!$F$18,IF(A62="UMBC",UMBC!$F$18,IF(A62="Vermont",Vermont!$F$18,IF(A62="Duke",Duke!$F$18,IF(A62="Maryland",Maryland!$F$18,IF(A62="North Carolina",'North Carolina'!$F$18,IF(A62="Virginia",Virginia!$F$18,IF(A62="Georgetown",Georgetown!$F$18,IF(A62="Notre Dame",'Notre Dame'!$F$18,IF(A62="Providence",Providence!$F$18,IF(A62="Rutgers",Rutgers!$F$18,IF(A62="St. Johns",'St. Johns'!$F$18,IF(A62="Syracuse",Syracuse!$F$18,IF(A62="Villanova",Villanova!$F$18,IF(A62="Drexel",Drexel!$F$18,IF(A62="Hofstra",Hofstra!$F$18,IF(A62="Penn State",'Penn State'!$F$18,IF(A62="Delaware",Delaware!$F$18,IF(A62="Massachusetts",Massachusetts!$F$18,IF(A62="Bellarmine",Bellarmine!$F$18,IF(A62="Fairfield",Fairfield!$F$18,IF(A62="Hobart",Hobart!$F$18,IF(A62="Loyola",Loyola!$F$18,IF(A62="Ohio State",'Ohio State'!$F$18,IF(A62="Denver",Denver!$F$18,IF(A62="Johns Hopkins",'Johns Hopkins'!$F$18,IF(A62="Mercer",Mercer!$F$18,IF(A62="Michigan",Michigan!$F$18,IF(A62="Brown",Brown!$F$18,IF(A62="Cornell",Cornell!$F$18,IF(A62="Dartmouth",Dartmouth!$F$18,IF(A62="Harvard",Harvard!$F$18,IF(A62="Pennsylvania",Pennsylvania!$F$18,IF(A62="Princeton",Princeton!$F$18,IF(A62="Yale",Yale!$F$18,IF(A62="Canisius",Canisius!$F$18,IF(A62="Jacksonville",Jacksonville!$F$18,IF(A62="Manhattan",Manhattan!$F$18,IF(A62="Marist",Marist!$F$18,IF(A62="St. Josephs",'St. Josephs'!$F$18,IF(A62="Siena",Siena!$F$18,IF(A62="VMI",VMI!$F$18,IF(A62="Bryant",Bryant!$F$18,IF(A62="Mt. St. Marys",'Mount St. Marys'!$F$18,IF(A62="Quinnipiac",Quinnipiac!$F$18,IF(A62="Robert Morris",'Robert Morris'!$F$18,IF(A62="Sacred Heart",'Sacred Heart'!$F$18,IF(A62="Wagner",Wagner!$F$18,IF(A62="Army",Army!$F$18,IF(A62="Bucknell",Bucknell!$F$18,IF(A62="Colgate",Colgate!$F$18,IF(A62="Towson",Towson!$F$18,IF(A62="Holy Cross",'Holy Cross'!$F$18,IF(A62="Lafayette",Lafayette!$F$18,IF(A62="Lehigh",Lehigh!$F$18,IF(A62="Navy",Navy!$F$18,0)))))))))))))))))))))))))))))))))))))))))))))))))))))))))))))</f>
        <v>0</v>
      </c>
      <c r="C62" s="10">
        <f>IF(A62="Air Force",'Air Force'!$F$19,IF(A62="Albany",Albany!$F$19,IF(A62="Detroit",Detroit!$F$19,IF(A62="Binghamton",Binghamton!$F$19,IF(A62="Hartford",Hartford!$F$19,IF(A62="Stony Brook",'Stony Brook'!$F$19,IF(A62="UMBC",UMBC!$F$19,IF(A62="Vermont",Vermont!$F$19,IF(A62="Duke",Duke!$F$19,IF(A62="Maryland",Maryland!$F$19,IF(A62="North Carolina",'North Carolina'!$F$19,IF(A62="Virginia",Virginia!$F$19,IF(A62="Georgetown",Georgetown!$F$19,IF(A62="Notre Dame",'Notre Dame'!$F$19,IF(A62="Providence",Providence!$F$19,IF(A62="Rutgers",Rutgers!$F$19,IF(A62="St. Johns",'St. Johns'!$F$19,IF(A62="Syracuse",Syracuse!$F$19,IF(A62="Villanova",Villanova!$F$19,IF(A62="Drexel",Drexel!$F$19,IF(A62="Hofstra",Hofstra!$F$19,IF(A62="Penn State",'Penn State'!$F$19,IF(A62="Delaware",Delaware!$F$19,IF(A62="Massachusetts",Massachusetts!$F$19,IF(A62="Bellarmine",Bellarmine!$F$19,IF(A62="Fairfield",Fairfield!$F$19,IF(A62="Hobart",Hobart!$F$19,IF(A62="Loyola",Loyola!$F$19,IF(A62="Ohio State",'Ohio State'!$F$19,IF(A62="Denver",Denver!$F$19,IF(A62="Johns Hopkins",'Johns Hopkins'!$F$19,IF(A62="Mercer",Mercer!$F$19,IF(A62="Michigan",Michigan!$F$19,IF(A62="Brown",Brown!$F$19,IF(A62="Cornell",Cornell!$F$19,IF(A62="Dartmouth",Dartmouth!$F$19,IF(A62="Harvard",Harvard!$F$19,IF(A62="Pennsylvania",Pennsylvania!$F$19,IF(A62="Princeton",Princeton!$F$19,IF(A62="Yale",Yale!$F$19,IF(A62="Canisius",Canisius!$F$19,IF(A62="Jacksonville",Jacksonville!$F$19,IF(A62="Manhattan",Manhattan!$F$19,IF(A62="Marist",Marist!$F$19,IF(A62="St. Josephs",'St. Josephs'!$F$19,IF(A62="Siena",Siena!$F$19,IF(A62="VMI",VMI!$F$19,IF(A62="Bryant",Bryant!$F$19,IF(A62="Mt. St. Marys",'Mount St. Marys'!$F$19,IF(A62="Quinnipiac",Quinnipiac!$F$19,IF(A62="Robert Morris",'Robert Morris'!$F$19,IF(A62="Sacred Heart",'Sacred Heart'!$F$19,IF(A62="Wagner",Wagner!$F$19,IF(A62="Army",Army!$F$19,IF(A62="Bucknell",Bucknell!$F$19,IF(A62="Colgate",Colgate!$F$19,IF(A62="Towson",Towson!$F$19,IF(A62="Holy Cross",'Holy Cross'!$F$19,IF(A62="Lafayette",Lafayette!$F$19,IF(A62="Lehigh",Lehigh!$F$19,IF(A62="Navy",Navy!$F$19,0)))))))))))))))))))))))))))))))))))))))))))))))))))))))))))))</f>
        <v>0</v>
      </c>
      <c r="D62" s="65" t="s">
        <v>53</v>
      </c>
      <c r="E62" s="11"/>
      <c r="F62" s="11"/>
      <c r="G62" s="11"/>
      <c r="H62" s="64"/>
      <c r="M62" s="65" t="s">
        <v>52</v>
      </c>
    </row>
    <row r="63" spans="1:13">
      <c r="A63" s="4" t="s">
        <v>193</v>
      </c>
      <c r="B63" s="10">
        <f>IF(A63="Air Force",'Air Force'!$F$18,IF(A63="Albany",Albany!$F$18,IF(A63="Detroit",Detroit!$F$18,IF(A63="Binghamton",Binghamton!$F$18,IF(A63="Hartford",Hartford!$F$18,IF(A63="Stony Brook",'Stony Brook'!$F$18,IF(A63="UMBC",UMBC!$F$18,IF(A63="Vermont",Vermont!$F$18,IF(A63="Duke",Duke!$F$18,IF(A63="Maryland",Maryland!$F$18,IF(A63="North Carolina",'North Carolina'!$F$18,IF(A63="Virginia",Virginia!$F$18,IF(A63="Georgetown",Georgetown!$F$18,IF(A63="Notre Dame",'Notre Dame'!$F$18,IF(A63="Providence",Providence!$F$18,IF(A63="Rutgers",Rutgers!$F$18,IF(A63="St. Johns",'St. Johns'!$F$18,IF(A63="Syracuse",Syracuse!$F$18,IF(A63="Villanova",Villanova!$F$18,IF(A63="Drexel",Drexel!$F$18,IF(A63="Hofstra",Hofstra!$F$18,IF(A63="Penn State",'Penn State'!$F$18,IF(A63="Delaware",Delaware!$F$18,IF(A63="Massachusetts",Massachusetts!$F$18,IF(A63="Bellarmine",Bellarmine!$F$18,IF(A63="Fairfield",Fairfield!$F$18,IF(A63="Hobart",Hobart!$F$18,IF(A63="Loyola",Loyola!$F$18,IF(A63="Ohio State",'Ohio State'!$F$18,IF(A63="Denver",Denver!$F$18,IF(A63="Johns Hopkins",'Johns Hopkins'!$F$18,IF(A63="Mercer",Mercer!$F$18,IF(A63="Michigan",Michigan!$F$18,IF(A63="Brown",Brown!$F$18,IF(A63="Cornell",Cornell!$F$18,IF(A63="Dartmouth",Dartmouth!$F$18,IF(A63="Harvard",Harvard!$F$18,IF(A63="Pennsylvania",Pennsylvania!$F$18,IF(A63="Princeton",Princeton!$F$18,IF(A63="Yale",Yale!$F$18,IF(A63="Canisius",Canisius!$F$18,IF(A63="Jacksonville",Jacksonville!$F$18,IF(A63="Manhattan",Manhattan!$F$18,IF(A63="Marist",Marist!$F$18,IF(A63="St. Josephs",'St. Josephs'!$F$18,IF(A63="Siena",Siena!$F$18,IF(A63="VMI",VMI!$F$18,IF(A63="Bryant",Bryant!$F$18,IF(A63="Mt. St. Marys",'Mount St. Marys'!$F$18,IF(A63="Quinnipiac",Quinnipiac!$F$18,IF(A63="Robert Morris",'Robert Morris'!$F$18,IF(A63="Sacred Heart",'Sacred Heart'!$F$18,IF(A63="Wagner",Wagner!$F$18,IF(A63="Army",Army!$F$18,IF(A63="Bucknell",Bucknell!$F$18,IF(A63="Colgate",Colgate!$F$18,IF(A63="Towson",Towson!$F$18,IF(A63="Holy Cross",'Holy Cross'!$F$18,IF(A63="Lafayette",Lafayette!$F$18,IF(A63="Lehigh",Lehigh!$F$18,IF(A63="Navy",Navy!$F$18,0)))))))))))))))))))))))))))))))))))))))))))))))))))))))))))))</f>
        <v>0</v>
      </c>
      <c r="C63" s="10">
        <f>IF(A63="Air Force",'Air Force'!$F$19,IF(A63="Albany",Albany!$F$19,IF(A63="Detroit",Detroit!$F$19,IF(A63="Binghamton",Binghamton!$F$19,IF(A63="Hartford",Hartford!$F$19,IF(A63="Stony Brook",'Stony Brook'!$F$19,IF(A63="UMBC",UMBC!$F$19,IF(A63="Vermont",Vermont!$F$19,IF(A63="Duke",Duke!$F$19,IF(A63="Maryland",Maryland!$F$19,IF(A63="North Carolina",'North Carolina'!$F$19,IF(A63="Virginia",Virginia!$F$19,IF(A63="Georgetown",Georgetown!$F$19,IF(A63="Notre Dame",'Notre Dame'!$F$19,IF(A63="Providence",Providence!$F$19,IF(A63="Rutgers",Rutgers!$F$19,IF(A63="St. Johns",'St. Johns'!$F$19,IF(A63="Syracuse",Syracuse!$F$19,IF(A63="Villanova",Villanova!$F$19,IF(A63="Drexel",Drexel!$F$19,IF(A63="Hofstra",Hofstra!$F$19,IF(A63="Penn State",'Penn State'!$F$19,IF(A63="Delaware",Delaware!$F$19,IF(A63="Massachusetts",Massachusetts!$F$19,IF(A63="Bellarmine",Bellarmine!$F$19,IF(A63="Fairfield",Fairfield!$F$19,IF(A63="Hobart",Hobart!$F$19,IF(A63="Loyola",Loyola!$F$19,IF(A63="Ohio State",'Ohio State'!$F$19,IF(A63="Denver",Denver!$F$19,IF(A63="Johns Hopkins",'Johns Hopkins'!$F$19,IF(A63="Mercer",Mercer!$F$19,IF(A63="Michigan",Michigan!$F$19,IF(A63="Brown",Brown!$F$19,IF(A63="Cornell",Cornell!$F$19,IF(A63="Dartmouth",Dartmouth!$F$19,IF(A63="Harvard",Harvard!$F$19,IF(A63="Pennsylvania",Pennsylvania!$F$19,IF(A63="Princeton",Princeton!$F$19,IF(A63="Yale",Yale!$F$19,IF(A63="Canisius",Canisius!$F$19,IF(A63="Jacksonville",Jacksonville!$F$19,IF(A63="Manhattan",Manhattan!$F$19,IF(A63="Marist",Marist!$F$19,IF(A63="St. Josephs",'St. Josephs'!$F$19,IF(A63="Siena",Siena!$F$19,IF(A63="VMI",VMI!$F$19,IF(A63="Bryant",Bryant!$F$19,IF(A63="Mt. St. Marys",'Mount St. Marys'!$F$19,IF(A63="Quinnipiac",Quinnipiac!$F$19,IF(A63="Robert Morris",'Robert Morris'!$F$19,IF(A63="Sacred Heart",'Sacred Heart'!$F$19,IF(A63="Wagner",Wagner!$F$19,IF(A63="Army",Army!$F$19,IF(A63="Bucknell",Bucknell!$F$19,IF(A63="Colgate",Colgate!$F$19,IF(A63="Towson",Towson!$F$19,IF(A63="Holy Cross",'Holy Cross'!$F$19,IF(A63="Lafayette",Lafayette!$F$19,IF(A63="Lehigh",Lehigh!$F$19,IF(A63="Navy",Navy!$F$19,0)))))))))))))))))))))))))))))))))))))))))))))))))))))))))))))</f>
        <v>0</v>
      </c>
      <c r="D63" s="65" t="s">
        <v>54</v>
      </c>
      <c r="H63" s="64"/>
      <c r="M63" s="65" t="s">
        <v>53</v>
      </c>
    </row>
    <row r="64" spans="1:13">
      <c r="A64" s="4" t="s">
        <v>193</v>
      </c>
      <c r="B64" s="10">
        <f>IF(A64="Air Force",'Air Force'!$F$18,IF(A64="Albany",Albany!$F$18,IF(A64="Detroit",Detroit!$F$18,IF(A64="Binghamton",Binghamton!$F$18,IF(A64="Hartford",Hartford!$F$18,IF(A64="Stony Brook",'Stony Brook'!$F$18,IF(A64="UMBC",UMBC!$F$18,IF(A64="Vermont",Vermont!$F$18,IF(A64="Duke",Duke!$F$18,IF(A64="Maryland",Maryland!$F$18,IF(A64="North Carolina",'North Carolina'!$F$18,IF(A64="Virginia",Virginia!$F$18,IF(A64="Georgetown",Georgetown!$F$18,IF(A64="Notre Dame",'Notre Dame'!$F$18,IF(A64="Providence",Providence!$F$18,IF(A64="Rutgers",Rutgers!$F$18,IF(A64="St. Johns",'St. Johns'!$F$18,IF(A64="Syracuse",Syracuse!$F$18,IF(A64="Villanova",Villanova!$F$18,IF(A64="Drexel",Drexel!$F$18,IF(A64="Hofstra",Hofstra!$F$18,IF(A64="Penn State",'Penn State'!$F$18,IF(A64="Delaware",Delaware!$F$18,IF(A64="Massachusetts",Massachusetts!$F$18,IF(A64="Bellarmine",Bellarmine!$F$18,IF(A64="Fairfield",Fairfield!$F$18,IF(A64="Hobart",Hobart!$F$18,IF(A64="Loyola",Loyola!$F$18,IF(A64="Ohio State",'Ohio State'!$F$18,IF(A64="Denver",Denver!$F$18,IF(A64="Johns Hopkins",'Johns Hopkins'!$F$18,IF(A64="Mercer",Mercer!$F$18,IF(A64="Michigan",Michigan!$F$18,IF(A64="Brown",Brown!$F$18,IF(A64="Cornell",Cornell!$F$18,IF(A64="Dartmouth",Dartmouth!$F$18,IF(A64="Harvard",Harvard!$F$18,IF(A64="Pennsylvania",Pennsylvania!$F$18,IF(A64="Princeton",Princeton!$F$18,IF(A64="Yale",Yale!$F$18,IF(A64="Canisius",Canisius!$F$18,IF(A64="Jacksonville",Jacksonville!$F$18,IF(A64="Manhattan",Manhattan!$F$18,IF(A64="Marist",Marist!$F$18,IF(A64="St. Josephs",'St. Josephs'!$F$18,IF(A64="Siena",Siena!$F$18,IF(A64="VMI",VMI!$F$18,IF(A64="Bryant",Bryant!$F$18,IF(A64="Mt. St. Marys",'Mount St. Marys'!$F$18,IF(A64="Quinnipiac",Quinnipiac!$F$18,IF(A64="Robert Morris",'Robert Morris'!$F$18,IF(A64="Sacred Heart",'Sacred Heart'!$F$18,IF(A64="Wagner",Wagner!$F$18,IF(A64="Army",Army!$F$18,IF(A64="Bucknell",Bucknell!$F$18,IF(A64="Colgate",Colgate!$F$18,IF(A64="Towson",Towson!$F$18,IF(A64="Holy Cross",'Holy Cross'!$F$18,IF(A64="Lafayette",Lafayette!$F$18,IF(A64="Lehigh",Lehigh!$F$18,IF(A64="Navy",Navy!$F$18,0)))))))))))))))))))))))))))))))))))))))))))))))))))))))))))))</f>
        <v>0</v>
      </c>
      <c r="C64" s="10">
        <f>IF(A64="Air Force",'Air Force'!$F$19,IF(A64="Albany",Albany!$F$19,IF(A64="Detroit",Detroit!$F$19,IF(A64="Binghamton",Binghamton!$F$19,IF(A64="Hartford",Hartford!$F$19,IF(A64="Stony Brook",'Stony Brook'!$F$19,IF(A64="UMBC",UMBC!$F$19,IF(A64="Vermont",Vermont!$F$19,IF(A64="Duke",Duke!$F$19,IF(A64="Maryland",Maryland!$F$19,IF(A64="North Carolina",'North Carolina'!$F$19,IF(A64="Virginia",Virginia!$F$19,IF(A64="Georgetown",Georgetown!$F$19,IF(A64="Notre Dame",'Notre Dame'!$F$19,IF(A64="Providence",Providence!$F$19,IF(A64="Rutgers",Rutgers!$F$19,IF(A64="St. Johns",'St. Johns'!$F$19,IF(A64="Syracuse",Syracuse!$F$19,IF(A64="Villanova",Villanova!$F$19,IF(A64="Drexel",Drexel!$F$19,IF(A64="Hofstra",Hofstra!$F$19,IF(A64="Penn State",'Penn State'!$F$19,IF(A64="Delaware",Delaware!$F$19,IF(A64="Massachusetts",Massachusetts!$F$19,IF(A64="Bellarmine",Bellarmine!$F$19,IF(A64="Fairfield",Fairfield!$F$19,IF(A64="Hobart",Hobart!$F$19,IF(A64="Loyola",Loyola!$F$19,IF(A64="Ohio State",'Ohio State'!$F$19,IF(A64="Denver",Denver!$F$19,IF(A64="Johns Hopkins",'Johns Hopkins'!$F$19,IF(A64="Mercer",Mercer!$F$19,IF(A64="Michigan",Michigan!$F$19,IF(A64="Brown",Brown!$F$19,IF(A64="Cornell",Cornell!$F$19,IF(A64="Dartmouth",Dartmouth!$F$19,IF(A64="Harvard",Harvard!$F$19,IF(A64="Pennsylvania",Pennsylvania!$F$19,IF(A64="Princeton",Princeton!$F$19,IF(A64="Yale",Yale!$F$19,IF(A64="Canisius",Canisius!$F$19,IF(A64="Jacksonville",Jacksonville!$F$19,IF(A64="Manhattan",Manhattan!$F$19,IF(A64="Marist",Marist!$F$19,IF(A64="St. Josephs",'St. Josephs'!$F$19,IF(A64="Siena",Siena!$F$19,IF(A64="VMI",VMI!$F$19,IF(A64="Bryant",Bryant!$F$19,IF(A64="Mt. St. Marys",'Mount St. Marys'!$F$19,IF(A64="Quinnipiac",Quinnipiac!$F$19,IF(A64="Robert Morris",'Robert Morris'!$F$19,IF(A64="Sacred Heart",'Sacred Heart'!$F$19,IF(A64="Wagner",Wagner!$F$19,IF(A64="Army",Army!$F$19,IF(A64="Bucknell",Bucknell!$F$19,IF(A64="Colgate",Colgate!$F$19,IF(A64="Towson",Towson!$F$19,IF(A64="Holy Cross",'Holy Cross'!$F$19,IF(A64="Lafayette",Lafayette!$F$19,IF(A64="Lehigh",Lehigh!$F$19,IF(A64="Navy",Navy!$F$19,0)))))))))))))))))))))))))))))))))))))))))))))))))))))))))))))</f>
        <v>0</v>
      </c>
      <c r="D64" s="65" t="s">
        <v>55</v>
      </c>
      <c r="H64" s="64"/>
      <c r="M64" s="65" t="s">
        <v>54</v>
      </c>
    </row>
    <row r="65" spans="1:13">
      <c r="A65" s="4" t="s">
        <v>193</v>
      </c>
      <c r="B65" s="10">
        <f>IF(A65="Air Force",'Air Force'!$F$18,IF(A65="Albany",Albany!$F$18,IF(A65="Detroit",Detroit!$F$18,IF(A65="Binghamton",Binghamton!$F$18,IF(A65="Hartford",Hartford!$F$18,IF(A65="Stony Brook",'Stony Brook'!$F$18,IF(A65="UMBC",UMBC!$F$18,IF(A65="Vermont",Vermont!$F$18,IF(A65="Duke",Duke!$F$18,IF(A65="Maryland",Maryland!$F$18,IF(A65="North Carolina",'North Carolina'!$F$18,IF(A65="Virginia",Virginia!$F$18,IF(A65="Georgetown",Georgetown!$F$18,IF(A65="Notre Dame",'Notre Dame'!$F$18,IF(A65="Providence",Providence!$F$18,IF(A65="Rutgers",Rutgers!$F$18,IF(A65="St. Johns",'St. Johns'!$F$18,IF(A65="Syracuse",Syracuse!$F$18,IF(A65="Villanova",Villanova!$F$18,IF(A65="Drexel",Drexel!$F$18,IF(A65="Hofstra",Hofstra!$F$18,IF(A65="Penn State",'Penn State'!$F$18,IF(A65="Delaware",Delaware!$F$18,IF(A65="Massachusetts",Massachusetts!$F$18,IF(A65="Bellarmine",Bellarmine!$F$18,IF(A65="Fairfield",Fairfield!$F$18,IF(A65="Hobart",Hobart!$F$18,IF(A65="Loyola",Loyola!$F$18,IF(A65="Ohio State",'Ohio State'!$F$18,IF(A65="Denver",Denver!$F$18,IF(A65="Johns Hopkins",'Johns Hopkins'!$F$18,IF(A65="Mercer",Mercer!$F$18,IF(A65="Michigan",Michigan!$F$18,IF(A65="Brown",Brown!$F$18,IF(A65="Cornell",Cornell!$F$18,IF(A65="Dartmouth",Dartmouth!$F$18,IF(A65="Harvard",Harvard!$F$18,IF(A65="Pennsylvania",Pennsylvania!$F$18,IF(A65="Princeton",Princeton!$F$18,IF(A65="Yale",Yale!$F$18,IF(A65="Canisius",Canisius!$F$18,IF(A65="Jacksonville",Jacksonville!$F$18,IF(A65="Manhattan",Manhattan!$F$18,IF(A65="Marist",Marist!$F$18,IF(A65="St. Josephs",'St. Josephs'!$F$18,IF(A65="Siena",Siena!$F$18,IF(A65="VMI",VMI!$F$18,IF(A65="Bryant",Bryant!$F$18,IF(A65="Mt. St. Marys",'Mount St. Marys'!$F$18,IF(A65="Quinnipiac",Quinnipiac!$F$18,IF(A65="Robert Morris",'Robert Morris'!$F$18,IF(A65="Sacred Heart",'Sacred Heart'!$F$18,IF(A65="Wagner",Wagner!$F$18,IF(A65="Army",Army!$F$18,IF(A65="Bucknell",Bucknell!$F$18,IF(A65="Colgate",Colgate!$F$18,IF(A65="Towson",Towson!$F$18,IF(A65="Holy Cross",'Holy Cross'!$F$18,IF(A65="Lafayette",Lafayette!$F$18,IF(A65="Lehigh",Lehigh!$F$18,IF(A65="Navy",Navy!$F$18,0)))))))))))))))))))))))))))))))))))))))))))))))))))))))))))))</f>
        <v>0</v>
      </c>
      <c r="C65" s="10">
        <f>IF(A65="Air Force",'Air Force'!$F$19,IF(A65="Albany",Albany!$F$19,IF(A65="Detroit",Detroit!$F$19,IF(A65="Binghamton",Binghamton!$F$19,IF(A65="Hartford",Hartford!$F$19,IF(A65="Stony Brook",'Stony Brook'!$F$19,IF(A65="UMBC",UMBC!$F$19,IF(A65="Vermont",Vermont!$F$19,IF(A65="Duke",Duke!$F$19,IF(A65="Maryland",Maryland!$F$19,IF(A65="North Carolina",'North Carolina'!$F$19,IF(A65="Virginia",Virginia!$F$19,IF(A65="Georgetown",Georgetown!$F$19,IF(A65="Notre Dame",'Notre Dame'!$F$19,IF(A65="Providence",Providence!$F$19,IF(A65="Rutgers",Rutgers!$F$19,IF(A65="St. Johns",'St. Johns'!$F$19,IF(A65="Syracuse",Syracuse!$F$19,IF(A65="Villanova",Villanova!$F$19,IF(A65="Drexel",Drexel!$F$19,IF(A65="Hofstra",Hofstra!$F$19,IF(A65="Penn State",'Penn State'!$F$19,IF(A65="Delaware",Delaware!$F$19,IF(A65="Massachusetts",Massachusetts!$F$19,IF(A65="Bellarmine",Bellarmine!$F$19,IF(A65="Fairfield",Fairfield!$F$19,IF(A65="Hobart",Hobart!$F$19,IF(A65="Loyola",Loyola!$F$19,IF(A65="Ohio State",'Ohio State'!$F$19,IF(A65="Denver",Denver!$F$19,IF(A65="Johns Hopkins",'Johns Hopkins'!$F$19,IF(A65="Mercer",Mercer!$F$19,IF(A65="Michigan",Michigan!$F$19,IF(A65="Brown",Brown!$F$19,IF(A65="Cornell",Cornell!$F$19,IF(A65="Dartmouth",Dartmouth!$F$19,IF(A65="Harvard",Harvard!$F$19,IF(A65="Pennsylvania",Pennsylvania!$F$19,IF(A65="Princeton",Princeton!$F$19,IF(A65="Yale",Yale!$F$19,IF(A65="Canisius",Canisius!$F$19,IF(A65="Jacksonville",Jacksonville!$F$19,IF(A65="Manhattan",Manhattan!$F$19,IF(A65="Marist",Marist!$F$19,IF(A65="St. Josephs",'St. Josephs'!$F$19,IF(A65="Siena",Siena!$F$19,IF(A65="VMI",VMI!$F$19,IF(A65="Bryant",Bryant!$F$19,IF(A65="Mt. St. Marys",'Mount St. Marys'!$F$19,IF(A65="Quinnipiac",Quinnipiac!$F$19,IF(A65="Robert Morris",'Robert Morris'!$F$19,IF(A65="Sacred Heart",'Sacred Heart'!$F$19,IF(A65="Wagner",Wagner!$F$19,IF(A65="Army",Army!$F$19,IF(A65="Bucknell",Bucknell!$F$19,IF(A65="Colgate",Colgate!$F$19,IF(A65="Towson",Towson!$F$19,IF(A65="Holy Cross",'Holy Cross'!$F$19,IF(A65="Lafayette",Lafayette!$F$19,IF(A65="Lehigh",Lehigh!$F$19,IF(A65="Navy",Navy!$F$19,0)))))))))))))))))))))))))))))))))))))))))))))))))))))))))))))</f>
        <v>0</v>
      </c>
      <c r="D65" s="65" t="s">
        <v>56</v>
      </c>
      <c r="H65" s="64"/>
      <c r="M65" s="65" t="s">
        <v>55</v>
      </c>
    </row>
    <row r="66" spans="1:13">
      <c r="A66" s="4" t="s">
        <v>193</v>
      </c>
      <c r="B66" s="10">
        <f>IF(A66="Air Force",'Air Force'!$F$18,IF(A66="Albany",Albany!$F$18,IF(A66="Detroit",Detroit!$F$18,IF(A66="Binghamton",Binghamton!$F$18,IF(A66="Hartford",Hartford!$F$18,IF(A66="Stony Brook",'Stony Brook'!$F$18,IF(A66="UMBC",UMBC!$F$18,IF(A66="Vermont",Vermont!$F$18,IF(A66="Duke",Duke!$F$18,IF(A66="Maryland",Maryland!$F$18,IF(A66="North Carolina",'North Carolina'!$F$18,IF(A66="Virginia",Virginia!$F$18,IF(A66="Georgetown",Georgetown!$F$18,IF(A66="Notre Dame",'Notre Dame'!$F$18,IF(A66="Providence",Providence!$F$18,IF(A66="Rutgers",Rutgers!$F$18,IF(A66="St. Johns",'St. Johns'!$F$18,IF(A66="Syracuse",Syracuse!$F$18,IF(A66="Villanova",Villanova!$F$18,IF(A66="Drexel",Drexel!$F$18,IF(A66="Hofstra",Hofstra!$F$18,IF(A66="Penn State",'Penn State'!$F$18,IF(A66="Delaware",Delaware!$F$18,IF(A66="Massachusetts",Massachusetts!$F$18,IF(A66="Bellarmine",Bellarmine!$F$18,IF(A66="Fairfield",Fairfield!$F$18,IF(A66="Hobart",Hobart!$F$18,IF(A66="Loyola",Loyola!$F$18,IF(A66="Ohio State",'Ohio State'!$F$18,IF(A66="Denver",Denver!$F$18,IF(A66="Johns Hopkins",'Johns Hopkins'!$F$18,IF(A66="Mercer",Mercer!$F$18,IF(A66="Michigan",Michigan!$F$18,IF(A66="Brown",Brown!$F$18,IF(A66="Cornell",Cornell!$F$18,IF(A66="Dartmouth",Dartmouth!$F$18,IF(A66="Harvard",Harvard!$F$18,IF(A66="Pennsylvania",Pennsylvania!$F$18,IF(A66="Princeton",Princeton!$F$18,IF(A66="Yale",Yale!$F$18,IF(A66="Canisius",Canisius!$F$18,IF(A66="Jacksonville",Jacksonville!$F$18,IF(A66="Manhattan",Manhattan!$F$18,IF(A66="Marist",Marist!$F$18,IF(A66="St. Josephs",'St. Josephs'!$F$18,IF(A66="Siena",Siena!$F$18,IF(A66="VMI",VMI!$F$18,IF(A66="Bryant",Bryant!$F$18,IF(A66="Mt. St. Marys",'Mount St. Marys'!$F$18,IF(A66="Quinnipiac",Quinnipiac!$F$18,IF(A66="Robert Morris",'Robert Morris'!$F$18,IF(A66="Sacred Heart",'Sacred Heart'!$F$18,IF(A66="Wagner",Wagner!$F$18,IF(A66="Army",Army!$F$18,IF(A66="Bucknell",Bucknell!$F$18,IF(A66="Colgate",Colgate!$F$18,IF(A66="Towson",Towson!$F$18,IF(A66="Holy Cross",'Holy Cross'!$F$18,IF(A66="Lafayette",Lafayette!$F$18,IF(A66="Lehigh",Lehigh!$F$18,IF(A66="Navy",Navy!$F$18,0)))))))))))))))))))))))))))))))))))))))))))))))))))))))))))))</f>
        <v>0</v>
      </c>
      <c r="C66" s="10">
        <f>IF(A66="Air Force",'Air Force'!$F$19,IF(A66="Albany",Albany!$F$19,IF(A66="Detroit",Detroit!$F$19,IF(A66="Binghamton",Binghamton!$F$19,IF(A66="Hartford",Hartford!$F$19,IF(A66="Stony Brook",'Stony Brook'!$F$19,IF(A66="UMBC",UMBC!$F$19,IF(A66="Vermont",Vermont!$F$19,IF(A66="Duke",Duke!$F$19,IF(A66="Maryland",Maryland!$F$19,IF(A66="North Carolina",'North Carolina'!$F$19,IF(A66="Virginia",Virginia!$F$19,IF(A66="Georgetown",Georgetown!$F$19,IF(A66="Notre Dame",'Notre Dame'!$F$19,IF(A66="Providence",Providence!$F$19,IF(A66="Rutgers",Rutgers!$F$19,IF(A66="St. Johns",'St. Johns'!$F$19,IF(A66="Syracuse",Syracuse!$F$19,IF(A66="Villanova",Villanova!$F$19,IF(A66="Drexel",Drexel!$F$19,IF(A66="Hofstra",Hofstra!$F$19,IF(A66="Penn State",'Penn State'!$F$19,IF(A66="Delaware",Delaware!$F$19,IF(A66="Massachusetts",Massachusetts!$F$19,IF(A66="Bellarmine",Bellarmine!$F$19,IF(A66="Fairfield",Fairfield!$F$19,IF(A66="Hobart",Hobart!$F$19,IF(A66="Loyola",Loyola!$F$19,IF(A66="Ohio State",'Ohio State'!$F$19,IF(A66="Denver",Denver!$F$19,IF(A66="Johns Hopkins",'Johns Hopkins'!$F$19,IF(A66="Mercer",Mercer!$F$19,IF(A66="Michigan",Michigan!$F$19,IF(A66="Brown",Brown!$F$19,IF(A66="Cornell",Cornell!$F$19,IF(A66="Dartmouth",Dartmouth!$F$19,IF(A66="Harvard",Harvard!$F$19,IF(A66="Pennsylvania",Pennsylvania!$F$19,IF(A66="Princeton",Princeton!$F$19,IF(A66="Yale",Yale!$F$19,IF(A66="Canisius",Canisius!$F$19,IF(A66="Jacksonville",Jacksonville!$F$19,IF(A66="Manhattan",Manhattan!$F$19,IF(A66="Marist",Marist!$F$19,IF(A66="St. Josephs",'St. Josephs'!$F$19,IF(A66="Siena",Siena!$F$19,IF(A66="VMI",VMI!$F$19,IF(A66="Bryant",Bryant!$F$19,IF(A66="Mt. St. Marys",'Mount St. Marys'!$F$19,IF(A66="Quinnipiac",Quinnipiac!$F$19,IF(A66="Robert Morris",'Robert Morris'!$F$19,IF(A66="Sacred Heart",'Sacred Heart'!$F$19,IF(A66="Wagner",Wagner!$F$19,IF(A66="Army",Army!$F$19,IF(A66="Bucknell",Bucknell!$F$19,IF(A66="Colgate",Colgate!$F$19,IF(A66="Towson",Towson!$F$19,IF(A66="Holy Cross",'Holy Cross'!$F$19,IF(A66="Lafayette",Lafayette!$F$19,IF(A66="Lehigh",Lehigh!$F$19,IF(A66="Navy",Navy!$F$19,0)))))))))))))))))))))))))))))))))))))))))))))))))))))))))))))</f>
        <v>0</v>
      </c>
      <c r="D66" s="65" t="s">
        <v>57</v>
      </c>
      <c r="H66" s="64"/>
      <c r="M66" s="65" t="s">
        <v>56</v>
      </c>
    </row>
    <row r="67" spans="1:13">
      <c r="A67" s="4" t="s">
        <v>193</v>
      </c>
      <c r="B67" s="10">
        <f>IF(A67="Air Force",'Air Force'!$F$18,IF(A67="Albany",Albany!$F$18,IF(A67="Detroit",Detroit!$F$18,IF(A67="Binghamton",Binghamton!$F$18,IF(A67="Hartford",Hartford!$F$18,IF(A67="Stony Brook",'Stony Brook'!$F$18,IF(A67="UMBC",UMBC!$F$18,IF(A67="Vermont",Vermont!$F$18,IF(A67="Duke",Duke!$F$18,IF(A67="Maryland",Maryland!$F$18,IF(A67="North Carolina",'North Carolina'!$F$18,IF(A67="Virginia",Virginia!$F$18,IF(A67="Georgetown",Georgetown!$F$18,IF(A67="Notre Dame",'Notre Dame'!$F$18,IF(A67="Providence",Providence!$F$18,IF(A67="Rutgers",Rutgers!$F$18,IF(A67="St. Johns",'St. Johns'!$F$18,IF(A67="Syracuse",Syracuse!$F$18,IF(A67="Villanova",Villanova!$F$18,IF(A67="Drexel",Drexel!$F$18,IF(A67="Hofstra",Hofstra!$F$18,IF(A67="Penn State",'Penn State'!$F$18,IF(A67="Delaware",Delaware!$F$18,IF(A67="Massachusetts",Massachusetts!$F$18,IF(A67="Bellarmine",Bellarmine!$F$18,IF(A67="Fairfield",Fairfield!$F$18,IF(A67="Hobart",Hobart!$F$18,IF(A67="Loyola",Loyola!$F$18,IF(A67="Ohio State",'Ohio State'!$F$18,IF(A67="Denver",Denver!$F$18,IF(A67="Johns Hopkins",'Johns Hopkins'!$F$18,IF(A67="Mercer",Mercer!$F$18,IF(A67="Michigan",Michigan!$F$18,IF(A67="Brown",Brown!$F$18,IF(A67="Cornell",Cornell!$F$18,IF(A67="Dartmouth",Dartmouth!$F$18,IF(A67="Harvard",Harvard!$F$18,IF(A67="Pennsylvania",Pennsylvania!$F$18,IF(A67="Princeton",Princeton!$F$18,IF(A67="Yale",Yale!$F$18,IF(A67="Canisius",Canisius!$F$18,IF(A67="Jacksonville",Jacksonville!$F$18,IF(A67="Manhattan",Manhattan!$F$18,IF(A67="Marist",Marist!$F$18,IF(A67="St. Josephs",'St. Josephs'!$F$18,IF(A67="Siena",Siena!$F$18,IF(A67="VMI",VMI!$F$18,IF(A67="Bryant",Bryant!$F$18,IF(A67="Mt. St. Marys",'Mount St. Marys'!$F$18,IF(A67="Quinnipiac",Quinnipiac!$F$18,IF(A67="Robert Morris",'Robert Morris'!$F$18,IF(A67="Sacred Heart",'Sacred Heart'!$F$18,IF(A67="Wagner",Wagner!$F$18,IF(A67="Army",Army!$F$18,IF(A67="Bucknell",Bucknell!$F$18,IF(A67="Colgate",Colgate!$F$18,IF(A67="Towson",Towson!$F$18,IF(A67="Holy Cross",'Holy Cross'!$F$18,IF(A67="Lafayette",Lafayette!$F$18,IF(A67="Lehigh",Lehigh!$F$18,IF(A67="Navy",Navy!$F$18,0)))))))))))))))))))))))))))))))))))))))))))))))))))))))))))))</f>
        <v>0</v>
      </c>
      <c r="C67" s="10">
        <f>IF(A67="Air Force",'Air Force'!$F$19,IF(A67="Albany",Albany!$F$19,IF(A67="Detroit",Detroit!$F$19,IF(A67="Binghamton",Binghamton!$F$19,IF(A67="Hartford",Hartford!$F$19,IF(A67="Stony Brook",'Stony Brook'!$F$19,IF(A67="UMBC",UMBC!$F$19,IF(A67="Vermont",Vermont!$F$19,IF(A67="Duke",Duke!$F$19,IF(A67="Maryland",Maryland!$F$19,IF(A67="North Carolina",'North Carolina'!$F$19,IF(A67="Virginia",Virginia!$F$19,IF(A67="Georgetown",Georgetown!$F$19,IF(A67="Notre Dame",'Notre Dame'!$F$19,IF(A67="Providence",Providence!$F$19,IF(A67="Rutgers",Rutgers!$F$19,IF(A67="St. Johns",'St. Johns'!$F$19,IF(A67="Syracuse",Syracuse!$F$19,IF(A67="Villanova",Villanova!$F$19,IF(A67="Drexel",Drexel!$F$19,IF(A67="Hofstra",Hofstra!$F$19,IF(A67="Penn State",'Penn State'!$F$19,IF(A67="Delaware",Delaware!$F$19,IF(A67="Massachusetts",Massachusetts!$F$19,IF(A67="Bellarmine",Bellarmine!$F$19,IF(A67="Fairfield",Fairfield!$F$19,IF(A67="Hobart",Hobart!$F$19,IF(A67="Loyola",Loyola!$F$19,IF(A67="Ohio State",'Ohio State'!$F$19,IF(A67="Denver",Denver!$F$19,IF(A67="Johns Hopkins",'Johns Hopkins'!$F$19,IF(A67="Mercer",Mercer!$F$19,IF(A67="Michigan",Michigan!$F$19,IF(A67="Brown",Brown!$F$19,IF(A67="Cornell",Cornell!$F$19,IF(A67="Dartmouth",Dartmouth!$F$19,IF(A67="Harvard",Harvard!$F$19,IF(A67="Pennsylvania",Pennsylvania!$F$19,IF(A67="Princeton",Princeton!$F$19,IF(A67="Yale",Yale!$F$19,IF(A67="Canisius",Canisius!$F$19,IF(A67="Jacksonville",Jacksonville!$F$19,IF(A67="Manhattan",Manhattan!$F$19,IF(A67="Marist",Marist!$F$19,IF(A67="St. Josephs",'St. Josephs'!$F$19,IF(A67="Siena",Siena!$F$19,IF(A67="VMI",VMI!$F$19,IF(A67="Bryant",Bryant!$F$19,IF(A67="Mt. St. Marys",'Mount St. Marys'!$F$19,IF(A67="Quinnipiac",Quinnipiac!$F$19,IF(A67="Robert Morris",'Robert Morris'!$F$19,IF(A67="Sacred Heart",'Sacred Heart'!$F$19,IF(A67="Wagner",Wagner!$F$19,IF(A67="Army",Army!$F$19,IF(A67="Bucknell",Bucknell!$F$19,IF(A67="Colgate",Colgate!$F$19,IF(A67="Towson",Towson!$F$19,IF(A67="Holy Cross",'Holy Cross'!$F$19,IF(A67="Lafayette",Lafayette!$F$19,IF(A67="Lehigh",Lehigh!$F$19,IF(A67="Navy",Navy!$F$19,0)))))))))))))))))))))))))))))))))))))))))))))))))))))))))))))</f>
        <v>0</v>
      </c>
      <c r="D67" s="65" t="s">
        <v>58</v>
      </c>
      <c r="H67" s="64"/>
      <c r="M67" s="65" t="s">
        <v>57</v>
      </c>
    </row>
    <row r="68" spans="1:13">
      <c r="A68" s="4" t="s">
        <v>193</v>
      </c>
      <c r="B68" s="10">
        <f>IF(A68="Air Force",'Air Force'!$F$18,IF(A68="Albany",Albany!$F$18,IF(A68="Detroit",Detroit!$F$18,IF(A68="Binghamton",Binghamton!$F$18,IF(A68="Hartford",Hartford!$F$18,IF(A68="Stony Brook",'Stony Brook'!$F$18,IF(A68="UMBC",UMBC!$F$18,IF(A68="Vermont",Vermont!$F$18,IF(A68="Duke",Duke!$F$18,IF(A68="Maryland",Maryland!$F$18,IF(A68="North Carolina",'North Carolina'!$F$18,IF(A68="Virginia",Virginia!$F$18,IF(A68="Georgetown",Georgetown!$F$18,IF(A68="Notre Dame",'Notre Dame'!$F$18,IF(A68="Providence",Providence!$F$18,IF(A68="Rutgers",Rutgers!$F$18,IF(A68="St. Johns",'St. Johns'!$F$18,IF(A68="Syracuse",Syracuse!$F$18,IF(A68="Villanova",Villanova!$F$18,IF(A68="Drexel",Drexel!$F$18,IF(A68="Hofstra",Hofstra!$F$18,IF(A68="Penn State",'Penn State'!$F$18,IF(A68="Delaware",Delaware!$F$18,IF(A68="Massachusetts",Massachusetts!$F$18,IF(A68="Bellarmine",Bellarmine!$F$18,IF(A68="Fairfield",Fairfield!$F$18,IF(A68="Hobart",Hobart!$F$18,IF(A68="Loyola",Loyola!$F$18,IF(A68="Ohio State",'Ohio State'!$F$18,IF(A68="Denver",Denver!$F$18,IF(A68="Johns Hopkins",'Johns Hopkins'!$F$18,IF(A68="Mercer",Mercer!$F$18,IF(A68="Michigan",Michigan!$F$18,IF(A68="Brown",Brown!$F$18,IF(A68="Cornell",Cornell!$F$18,IF(A68="Dartmouth",Dartmouth!$F$18,IF(A68="Harvard",Harvard!$F$18,IF(A68="Pennsylvania",Pennsylvania!$F$18,IF(A68="Princeton",Princeton!$F$18,IF(A68="Yale",Yale!$F$18,IF(A68="Canisius",Canisius!$F$18,IF(A68="Jacksonville",Jacksonville!$F$18,IF(A68="Manhattan",Manhattan!$F$18,IF(A68="Marist",Marist!$F$18,IF(A68="St. Josephs",'St. Josephs'!$F$18,IF(A68="Siena",Siena!$F$18,IF(A68="VMI",VMI!$F$18,IF(A68="Bryant",Bryant!$F$18,IF(A68="Mt. St. Marys",'Mount St. Marys'!$F$18,IF(A68="Quinnipiac",Quinnipiac!$F$18,IF(A68="Robert Morris",'Robert Morris'!$F$18,IF(A68="Sacred Heart",'Sacred Heart'!$F$18,IF(A68="Wagner",Wagner!$F$18,IF(A68="Army",Army!$F$18,IF(A68="Bucknell",Bucknell!$F$18,IF(A68="Colgate",Colgate!$F$18,IF(A68="Towson",Towson!$F$18,IF(A68="Holy Cross",'Holy Cross'!$F$18,IF(A68="Lafayette",Lafayette!$F$18,IF(A68="Lehigh",Lehigh!$F$18,IF(A68="Navy",Navy!$F$18,0)))))))))))))))))))))))))))))))))))))))))))))))))))))))))))))</f>
        <v>0</v>
      </c>
      <c r="C68" s="10">
        <f>IF(A68="Air Force",'Air Force'!$F$19,IF(A68="Albany",Albany!$F$19,IF(A68="Detroit",Detroit!$F$19,IF(A68="Binghamton",Binghamton!$F$19,IF(A68="Hartford",Hartford!$F$19,IF(A68="Stony Brook",'Stony Brook'!$F$19,IF(A68="UMBC",UMBC!$F$19,IF(A68="Vermont",Vermont!$F$19,IF(A68="Duke",Duke!$F$19,IF(A68="Maryland",Maryland!$F$19,IF(A68="North Carolina",'North Carolina'!$F$19,IF(A68="Virginia",Virginia!$F$19,IF(A68="Georgetown",Georgetown!$F$19,IF(A68="Notre Dame",'Notre Dame'!$F$19,IF(A68="Providence",Providence!$F$19,IF(A68="Rutgers",Rutgers!$F$19,IF(A68="St. Johns",'St. Johns'!$F$19,IF(A68="Syracuse",Syracuse!$F$19,IF(A68="Villanova",Villanova!$F$19,IF(A68="Drexel",Drexel!$F$19,IF(A68="Hofstra",Hofstra!$F$19,IF(A68="Penn State",'Penn State'!$F$19,IF(A68="Delaware",Delaware!$F$19,IF(A68="Massachusetts",Massachusetts!$F$19,IF(A68="Bellarmine",Bellarmine!$F$19,IF(A68="Fairfield",Fairfield!$F$19,IF(A68="Hobart",Hobart!$F$19,IF(A68="Loyola",Loyola!$F$19,IF(A68="Ohio State",'Ohio State'!$F$19,IF(A68="Denver",Denver!$F$19,IF(A68="Johns Hopkins",'Johns Hopkins'!$F$19,IF(A68="Mercer",Mercer!$F$19,IF(A68="Michigan",Michigan!$F$19,IF(A68="Brown",Brown!$F$19,IF(A68="Cornell",Cornell!$F$19,IF(A68="Dartmouth",Dartmouth!$F$19,IF(A68="Harvard",Harvard!$F$19,IF(A68="Pennsylvania",Pennsylvania!$F$19,IF(A68="Princeton",Princeton!$F$19,IF(A68="Yale",Yale!$F$19,IF(A68="Canisius",Canisius!$F$19,IF(A68="Jacksonville",Jacksonville!$F$19,IF(A68="Manhattan",Manhattan!$F$19,IF(A68="Marist",Marist!$F$19,IF(A68="St. Josephs",'St. Josephs'!$F$19,IF(A68="Siena",Siena!$F$19,IF(A68="VMI",VMI!$F$19,IF(A68="Bryant",Bryant!$F$19,IF(A68="Mt. St. Marys",'Mount St. Marys'!$F$19,IF(A68="Quinnipiac",Quinnipiac!$F$19,IF(A68="Robert Morris",'Robert Morris'!$F$19,IF(A68="Sacred Heart",'Sacred Heart'!$F$19,IF(A68="Wagner",Wagner!$F$19,IF(A68="Army",Army!$F$19,IF(A68="Bucknell",Bucknell!$F$19,IF(A68="Colgate",Colgate!$F$19,IF(A68="Towson",Towson!$F$19,IF(A68="Holy Cross",'Holy Cross'!$F$19,IF(A68="Lafayette",Lafayette!$F$19,IF(A68="Lehigh",Lehigh!$F$19,IF(A68="Navy",Navy!$F$19,0)))))))))))))))))))))))))))))))))))))))))))))))))))))))))))))</f>
        <v>0</v>
      </c>
      <c r="D68" s="65" t="s">
        <v>59</v>
      </c>
      <c r="H68" s="64"/>
      <c r="M68" s="65" t="s">
        <v>58</v>
      </c>
    </row>
    <row r="69" spans="1:13">
      <c r="A69" s="4" t="s">
        <v>193</v>
      </c>
      <c r="B69" s="10">
        <f>IF(A69="Air Force",'Air Force'!$F$18,IF(A69="Albany",Albany!$F$18,IF(A69="Detroit",Detroit!$F$18,IF(A69="Binghamton",Binghamton!$F$18,IF(A69="Hartford",Hartford!$F$18,IF(A69="Stony Brook",'Stony Brook'!$F$18,IF(A69="UMBC",UMBC!$F$18,IF(A69="Vermont",Vermont!$F$18,IF(A69="Duke",Duke!$F$18,IF(A69="Maryland",Maryland!$F$18,IF(A69="North Carolina",'North Carolina'!$F$18,IF(A69="Virginia",Virginia!$F$18,IF(A69="Georgetown",Georgetown!$F$18,IF(A69="Notre Dame",'Notre Dame'!$F$18,IF(A69="Providence",Providence!$F$18,IF(A69="Rutgers",Rutgers!$F$18,IF(A69="St. Johns",'St. Johns'!$F$18,IF(A69="Syracuse",Syracuse!$F$18,IF(A69="Villanova",Villanova!$F$18,IF(A69="Drexel",Drexel!$F$18,IF(A69="Hofstra",Hofstra!$F$18,IF(A69="Penn State",'Penn State'!$F$18,IF(A69="Delaware",Delaware!$F$18,IF(A69="Massachusetts",Massachusetts!$F$18,IF(A69="Bellarmine",Bellarmine!$F$18,IF(A69="Fairfield",Fairfield!$F$18,IF(A69="Hobart",Hobart!$F$18,IF(A69="Loyola",Loyola!$F$18,IF(A69="Ohio State",'Ohio State'!$F$18,IF(A69="Denver",Denver!$F$18,IF(A69="Johns Hopkins",'Johns Hopkins'!$F$18,IF(A69="Mercer",Mercer!$F$18,IF(A69="Michigan",Michigan!$F$18,IF(A69="Brown",Brown!$F$18,IF(A69="Cornell",Cornell!$F$18,IF(A69="Dartmouth",Dartmouth!$F$18,IF(A69="Harvard",Harvard!$F$18,IF(A69="Pennsylvania",Pennsylvania!$F$18,IF(A69="Princeton",Princeton!$F$18,IF(A69="Yale",Yale!$F$18,IF(A69="Canisius",Canisius!$F$18,IF(A69="Jacksonville",Jacksonville!$F$18,IF(A69="Manhattan",Manhattan!$F$18,IF(A69="Marist",Marist!$F$18,IF(A69="St. Josephs",'St. Josephs'!$F$18,IF(A69="Siena",Siena!$F$18,IF(A69="VMI",VMI!$F$18,IF(A69="Bryant",Bryant!$F$18,IF(A69="Mt. St. Marys",'Mount St. Marys'!$F$18,IF(A69="Quinnipiac",Quinnipiac!$F$18,IF(A69="Robert Morris",'Robert Morris'!$F$18,IF(A69="Sacred Heart",'Sacred Heart'!$F$18,IF(A69="Wagner",Wagner!$F$18,IF(A69="Army",Army!$F$18,IF(A69="Bucknell",Bucknell!$F$18,IF(A69="Colgate",Colgate!$F$18,IF(A69="Towson",Towson!$F$18,IF(A69="Holy Cross",'Holy Cross'!$F$18,IF(A69="Lafayette",Lafayette!$F$18,IF(A69="Lehigh",Lehigh!$F$18,IF(A69="Navy",Navy!$F$18,0)))))))))))))))))))))))))))))))))))))))))))))))))))))))))))))</f>
        <v>0</v>
      </c>
      <c r="C69" s="10">
        <f>IF(A69="Air Force",'Air Force'!$F$19,IF(A69="Albany",Albany!$F$19,IF(A69="Detroit",Detroit!$F$19,IF(A69="Binghamton",Binghamton!$F$19,IF(A69="Hartford",Hartford!$F$19,IF(A69="Stony Brook",'Stony Brook'!$F$19,IF(A69="UMBC",UMBC!$F$19,IF(A69="Vermont",Vermont!$F$19,IF(A69="Duke",Duke!$F$19,IF(A69="Maryland",Maryland!$F$19,IF(A69="North Carolina",'North Carolina'!$F$19,IF(A69="Virginia",Virginia!$F$19,IF(A69="Georgetown",Georgetown!$F$19,IF(A69="Notre Dame",'Notre Dame'!$F$19,IF(A69="Providence",Providence!$F$19,IF(A69="Rutgers",Rutgers!$F$19,IF(A69="St. Johns",'St. Johns'!$F$19,IF(A69="Syracuse",Syracuse!$F$19,IF(A69="Villanova",Villanova!$F$19,IF(A69="Drexel",Drexel!$F$19,IF(A69="Hofstra",Hofstra!$F$19,IF(A69="Penn State",'Penn State'!$F$19,IF(A69="Delaware",Delaware!$F$19,IF(A69="Massachusetts",Massachusetts!$F$19,IF(A69="Bellarmine",Bellarmine!$F$19,IF(A69="Fairfield",Fairfield!$F$19,IF(A69="Hobart",Hobart!$F$19,IF(A69="Loyola",Loyola!$F$19,IF(A69="Ohio State",'Ohio State'!$F$19,IF(A69="Denver",Denver!$F$19,IF(A69="Johns Hopkins",'Johns Hopkins'!$F$19,IF(A69="Mercer",Mercer!$F$19,IF(A69="Michigan",Michigan!$F$19,IF(A69="Brown",Brown!$F$19,IF(A69="Cornell",Cornell!$F$19,IF(A69="Dartmouth",Dartmouth!$F$19,IF(A69="Harvard",Harvard!$F$19,IF(A69="Pennsylvania",Pennsylvania!$F$19,IF(A69="Princeton",Princeton!$F$19,IF(A69="Yale",Yale!$F$19,IF(A69="Canisius",Canisius!$F$19,IF(A69="Jacksonville",Jacksonville!$F$19,IF(A69="Manhattan",Manhattan!$F$19,IF(A69="Marist",Marist!$F$19,IF(A69="St. Josephs",'St. Josephs'!$F$19,IF(A69="Siena",Siena!$F$19,IF(A69="VMI",VMI!$F$19,IF(A69="Bryant",Bryant!$F$19,IF(A69="Mt. St. Marys",'Mount St. Marys'!$F$19,IF(A69="Quinnipiac",Quinnipiac!$F$19,IF(A69="Robert Morris",'Robert Morris'!$F$19,IF(A69="Sacred Heart",'Sacred Heart'!$F$19,IF(A69="Wagner",Wagner!$F$19,IF(A69="Army",Army!$F$19,IF(A69="Bucknell",Bucknell!$F$19,IF(A69="Colgate",Colgate!$F$19,IF(A69="Towson",Towson!$F$19,IF(A69="Holy Cross",'Holy Cross'!$F$19,IF(A69="Lafayette",Lafayette!$F$19,IF(A69="Lehigh",Lehigh!$F$19,IF(A69="Navy",Navy!$F$19,0)))))))))))))))))))))))))))))))))))))))))))))))))))))))))))))</f>
        <v>0</v>
      </c>
      <c r="H69" s="64"/>
      <c r="M69" s="65" t="s">
        <v>59</v>
      </c>
    </row>
    <row r="70" spans="1:13">
      <c r="A70" s="4" t="s">
        <v>193</v>
      </c>
      <c r="B70" s="10">
        <f>IF(A70="Air Force",'Air Force'!$F$18,IF(A70="Albany",Albany!$F$18,IF(A70="Detroit",Detroit!$F$18,IF(A70="Binghamton",Binghamton!$F$18,IF(A70="Hartford",Hartford!$F$18,IF(A70="Stony Brook",'Stony Brook'!$F$18,IF(A70="UMBC",UMBC!$F$18,IF(A70="Vermont",Vermont!$F$18,IF(A70="Duke",Duke!$F$18,IF(A70="Maryland",Maryland!$F$18,IF(A70="North Carolina",'North Carolina'!$F$18,IF(A70="Virginia",Virginia!$F$18,IF(A70="Georgetown",Georgetown!$F$18,IF(A70="Notre Dame",'Notre Dame'!$F$18,IF(A70="Providence",Providence!$F$18,IF(A70="Rutgers",Rutgers!$F$18,IF(A70="St. Johns",'St. Johns'!$F$18,IF(A70="Syracuse",Syracuse!$F$18,IF(A70="Villanova",Villanova!$F$18,IF(A70="Drexel",Drexel!$F$18,IF(A70="Hofstra",Hofstra!$F$18,IF(A70="Penn State",'Penn State'!$F$18,IF(A70="Delaware",Delaware!$F$18,IF(A70="Massachusetts",Massachusetts!$F$18,IF(A70="Bellarmine",Bellarmine!$F$18,IF(A70="Fairfield",Fairfield!$F$18,IF(A70="Hobart",Hobart!$F$18,IF(A70="Loyola",Loyola!$F$18,IF(A70="Ohio State",'Ohio State'!$F$18,IF(A70="Denver",Denver!$F$18,IF(A70="Johns Hopkins",'Johns Hopkins'!$F$18,IF(A70="Mercer",Mercer!$F$18,IF(A70="Michigan",Michigan!$F$18,IF(A70="Brown",Brown!$F$18,IF(A70="Cornell",Cornell!$F$18,IF(A70="Dartmouth",Dartmouth!$F$18,IF(A70="Harvard",Harvard!$F$18,IF(A70="Pennsylvania",Pennsylvania!$F$18,IF(A70="Princeton",Princeton!$F$18,IF(A70="Yale",Yale!$F$18,IF(A70="Canisius",Canisius!$F$18,IF(A70="Jacksonville",Jacksonville!$F$18,IF(A70="Manhattan",Manhattan!$F$18,IF(A70="Marist",Marist!$F$18,IF(A70="St. Josephs",'St. Josephs'!$F$18,IF(A70="Siena",Siena!$F$18,IF(A70="VMI",VMI!$F$18,IF(A70="Bryant",Bryant!$F$18,IF(A70="Mt. St. Marys",'Mount St. Marys'!$F$18,IF(A70="Quinnipiac",Quinnipiac!$F$18,IF(A70="Robert Morris",'Robert Morris'!$F$18,IF(A70="Sacred Heart",'Sacred Heart'!$F$18,IF(A70="Wagner",Wagner!$F$18,IF(A70="Army",Army!$F$18,IF(A70="Bucknell",Bucknell!$F$18,IF(A70="Colgate",Colgate!$F$18,IF(A70="Towson",Towson!$F$18,IF(A70="Holy Cross",'Holy Cross'!$F$18,IF(A70="Lafayette",Lafayette!$F$18,IF(A70="Lehigh",Lehigh!$F$18,IF(A70="Navy",Navy!$F$18,0)))))))))))))))))))))))))))))))))))))))))))))))))))))))))))))</f>
        <v>0</v>
      </c>
      <c r="C70" s="10">
        <f>IF(A70="Air Force",'Air Force'!$F$19,IF(A70="Albany",Albany!$F$19,IF(A70="Detroit",Detroit!$F$19,IF(A70="Binghamton",Binghamton!$F$19,IF(A70="Hartford",Hartford!$F$19,IF(A70="Stony Brook",'Stony Brook'!$F$19,IF(A70="UMBC",UMBC!$F$19,IF(A70="Vermont",Vermont!$F$19,IF(A70="Duke",Duke!$F$19,IF(A70="Maryland",Maryland!$F$19,IF(A70="North Carolina",'North Carolina'!$F$19,IF(A70="Virginia",Virginia!$F$19,IF(A70="Georgetown",Georgetown!$F$19,IF(A70="Notre Dame",'Notre Dame'!$F$19,IF(A70="Providence",Providence!$F$19,IF(A70="Rutgers",Rutgers!$F$19,IF(A70="St. Johns",'St. Johns'!$F$19,IF(A70="Syracuse",Syracuse!$F$19,IF(A70="Villanova",Villanova!$F$19,IF(A70="Drexel",Drexel!$F$19,IF(A70="Hofstra",Hofstra!$F$19,IF(A70="Penn State",'Penn State'!$F$19,IF(A70="Delaware",Delaware!$F$19,IF(A70="Massachusetts",Massachusetts!$F$19,IF(A70="Bellarmine",Bellarmine!$F$19,IF(A70="Fairfield",Fairfield!$F$19,IF(A70="Hobart",Hobart!$F$19,IF(A70="Loyola",Loyola!$F$19,IF(A70="Ohio State",'Ohio State'!$F$19,IF(A70="Denver",Denver!$F$19,IF(A70="Johns Hopkins",'Johns Hopkins'!$F$19,IF(A70="Mercer",Mercer!$F$19,IF(A70="Michigan",Michigan!$F$19,IF(A70="Brown",Brown!$F$19,IF(A70="Cornell",Cornell!$F$19,IF(A70="Dartmouth",Dartmouth!$F$19,IF(A70="Harvard",Harvard!$F$19,IF(A70="Pennsylvania",Pennsylvania!$F$19,IF(A70="Princeton",Princeton!$F$19,IF(A70="Yale",Yale!$F$19,IF(A70="Canisius",Canisius!$F$19,IF(A70="Jacksonville",Jacksonville!$F$19,IF(A70="Manhattan",Manhattan!$F$19,IF(A70="Marist",Marist!$F$19,IF(A70="St. Josephs",'St. Josephs'!$F$19,IF(A70="Siena",Siena!$F$19,IF(A70="VMI",VMI!$F$19,IF(A70="Bryant",Bryant!$F$19,IF(A70="Mt. St. Marys",'Mount St. Marys'!$F$19,IF(A70="Quinnipiac",Quinnipiac!$F$19,IF(A70="Robert Morris",'Robert Morris'!$F$19,IF(A70="Sacred Heart",'Sacred Heart'!$F$19,IF(A70="Wagner",Wagner!$F$19,IF(A70="Army",Army!$F$19,IF(A70="Bucknell",Bucknell!$F$19,IF(A70="Colgate",Colgate!$F$19,IF(A70="Towson",Towson!$F$19,IF(A70="Holy Cross",'Holy Cross'!$F$19,IF(A70="Lafayette",Lafayette!$F$19,IF(A70="Lehigh",Lehigh!$F$19,IF(A70="Navy",Navy!$F$19,0)))))))))))))))))))))))))))))))))))))))))))))))))))))))))))))</f>
        <v>0</v>
      </c>
      <c r="H70" s="64"/>
    </row>
    <row r="71" spans="1:13">
      <c r="A71" s="21" t="s">
        <v>103</v>
      </c>
      <c r="B71" s="34">
        <f>AVERAGEIF(B49:B67,"&gt;0")</f>
        <v>29.186762204473283</v>
      </c>
      <c r="C71" s="34">
        <f>AVERAGEIF(C49:C67,"&gt;0")</f>
        <v>29.307027967039453</v>
      </c>
      <c r="H71" s="64"/>
    </row>
  </sheetData>
  <mergeCells count="4">
    <mergeCell ref="A46:C46"/>
    <mergeCell ref="A5:C5"/>
    <mergeCell ref="E5:G5"/>
    <mergeCell ref="I5:L5"/>
  </mergeCells>
  <conditionalFormatting sqref="J33">
    <cfRule type="colorScale" priority="3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3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3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0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9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7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6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5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24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3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22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21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0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9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9">
    <cfRule type="colorScale" priority="3">
      <colorScale>
        <cfvo type="min" val="0"/>
        <cfvo type="formula" val="$D$34"/>
        <cfvo type="max" val="0"/>
        <color rgb="FFF8696B"/>
        <color rgb="FFFFEB84"/>
        <color rgb="FF63BE7B"/>
      </colorScale>
    </cfRule>
  </conditionalFormatting>
  <conditionalFormatting sqref="J10">
    <cfRule type="colorScale" priority="2">
      <colorScale>
        <cfvo type="min" val="0"/>
        <cfvo type="formula" val="$D$35"/>
        <cfvo type="max" val="0"/>
        <color rgb="FF00B050"/>
        <color rgb="FFFFEB84"/>
        <color rgb="FFFF0000"/>
      </colorScale>
    </cfRule>
  </conditionalFormatting>
  <conditionalFormatting sqref="J11">
    <cfRule type="colorScale" priority="1">
      <colorScale>
        <cfvo type="min" val="0"/>
        <cfvo type="formula" val="$D$36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A49:A70">
      <formula1>$D$7:$D$68</formula1>
    </dataValidation>
  </dataValidations>
  <pageMargins left="0.7" right="0.7" top="0.75" bottom="0.75" header="0.3" footer="0.3"/>
  <pageSetup scale="4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Individual Offensive Efficiency</vt:lpstr>
      <vt:lpstr>Fun Factor</vt:lpstr>
      <vt:lpstr>Pythagorean Winning Percentage</vt:lpstr>
      <vt:lpstr>Efficiency Adjustment</vt:lpstr>
      <vt:lpstr>Universal Aggregate Worksheet</vt:lpstr>
      <vt:lpstr>Air Force</vt:lpstr>
      <vt:lpstr>Albany</vt:lpstr>
      <vt:lpstr>Army</vt:lpstr>
      <vt:lpstr>Bellarmine</vt:lpstr>
      <vt:lpstr>Binghamton</vt:lpstr>
      <vt:lpstr>Brown</vt:lpstr>
      <vt:lpstr>Bryant</vt:lpstr>
      <vt:lpstr>Bucknell</vt:lpstr>
      <vt:lpstr>Canisius</vt:lpstr>
      <vt:lpstr>Colgate</vt:lpstr>
      <vt:lpstr>Cornell</vt:lpstr>
      <vt:lpstr>Dartmouth</vt:lpstr>
      <vt:lpstr>Delaware</vt:lpstr>
      <vt:lpstr>Denver</vt:lpstr>
      <vt:lpstr>Detroit</vt:lpstr>
      <vt:lpstr>Drexel</vt:lpstr>
      <vt:lpstr>Duke</vt:lpstr>
      <vt:lpstr>Fairfield</vt:lpstr>
      <vt:lpstr>Georgetown</vt:lpstr>
      <vt:lpstr>Hartford</vt:lpstr>
      <vt:lpstr>Harvard</vt:lpstr>
      <vt:lpstr>Hobart</vt:lpstr>
      <vt:lpstr>Hofstra</vt:lpstr>
      <vt:lpstr>Holy Cross</vt:lpstr>
      <vt:lpstr>Jacksonville</vt:lpstr>
      <vt:lpstr>Johns Hopkins</vt:lpstr>
      <vt:lpstr>Lafayette</vt:lpstr>
      <vt:lpstr>Lehigh</vt:lpstr>
      <vt:lpstr>Loyola</vt:lpstr>
      <vt:lpstr>Manhattan</vt:lpstr>
      <vt:lpstr>Marist</vt:lpstr>
      <vt:lpstr>Maryland</vt:lpstr>
      <vt:lpstr>Massachusetts</vt:lpstr>
      <vt:lpstr>Mercer</vt:lpstr>
      <vt:lpstr>Michigan</vt:lpstr>
      <vt:lpstr>Mount St. Marys</vt:lpstr>
      <vt:lpstr>Navy</vt:lpstr>
      <vt:lpstr>North Carolina</vt:lpstr>
      <vt:lpstr>Notre Dame</vt:lpstr>
      <vt:lpstr>Ohio State</vt:lpstr>
      <vt:lpstr>Pennsylvania</vt:lpstr>
      <vt:lpstr>Penn State</vt:lpstr>
      <vt:lpstr>Princeton</vt:lpstr>
      <vt:lpstr>Providence</vt:lpstr>
      <vt:lpstr>Quinnipiac</vt:lpstr>
      <vt:lpstr>Robert Morris</vt:lpstr>
      <vt:lpstr>Rutgers</vt:lpstr>
      <vt:lpstr>Sacred Heart</vt:lpstr>
      <vt:lpstr>St. Josephs</vt:lpstr>
      <vt:lpstr>Siena</vt:lpstr>
      <vt:lpstr>Stony Brook</vt:lpstr>
      <vt:lpstr>St. Johns</vt:lpstr>
      <vt:lpstr>Syracuse</vt:lpstr>
      <vt:lpstr>Towson</vt:lpstr>
      <vt:lpstr>UMBC</vt:lpstr>
      <vt:lpstr>Vermont</vt:lpstr>
      <vt:lpstr>Villanova</vt:lpstr>
      <vt:lpstr>Virginia</vt:lpstr>
      <vt:lpstr>VMI</vt:lpstr>
      <vt:lpstr>Wagner</vt:lpstr>
      <vt:lpstr>Yale</vt:lpstr>
      <vt:lpstr>Sheet1</vt:lpstr>
    </vt:vector>
  </TitlesOfParts>
  <Company>RSM McGladrey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 Glaude</dc:creator>
  <cp:lastModifiedBy>RSM McGladrey</cp:lastModifiedBy>
  <cp:lastPrinted>2012-03-28T13:43:50Z</cp:lastPrinted>
  <dcterms:created xsi:type="dcterms:W3CDTF">2010-04-26T19:53:06Z</dcterms:created>
  <dcterms:modified xsi:type="dcterms:W3CDTF">2012-04-13T16:43:46Z</dcterms:modified>
</cp:coreProperties>
</file>